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615"/>
  <workbookPr autoCompressPictures="0"/>
  <mc:AlternateContent xmlns:mc="http://schemas.openxmlformats.org/markup-compatibility/2006">
    <mc:Choice Requires="x15">
      <x15ac:absPath xmlns:x15ac="http://schemas.microsoft.com/office/spreadsheetml/2010/11/ac" url="/Users/robdendunnen/Desktop/RD/Game History/"/>
    </mc:Choice>
  </mc:AlternateContent>
  <bookViews>
    <workbookView xWindow="-39780" yWindow="-7980" windowWidth="38000" windowHeight="26980"/>
  </bookViews>
  <sheets>
    <sheet name="Summary" sheetId="3" r:id="rId1"/>
    <sheet name="Game History" sheetId="4" r:id="rId2"/>
    <sheet name="Annuals" sheetId="5" r:id="rId3"/>
    <sheet name="Other Summary" sheetId="6" r:id="rId4"/>
    <sheet name="Other History" sheetId="7" r:id="rId5"/>
    <sheet name="Instructions" sheetId="2" r:id="rId6"/>
    <sheet name="Sheet1" sheetId="8" r:id="rId7"/>
  </sheets>
  <definedNames>
    <definedName name="_xlnm._FilterDatabase" localSheetId="1" hidden="1">'Game History'!$G$1:$K$77</definedName>
    <definedName name="_xlnm._FilterDatabase" localSheetId="4" hidden="1">'Other History'!$G$1:$K$3</definedName>
    <definedName name="NSOformulas" localSheetId="3">'Other Summary'!$K$20:$N$21</definedName>
    <definedName name="NSOformulas" localSheetId="0">Summary!$K$30:$N$31</definedName>
    <definedName name="Refereecalculations" localSheetId="3">'Other Summary'!$D$20:$G$21</definedName>
    <definedName name="Refereecalculations" localSheetId="0">Summary!$D$30:$G$31</definedName>
    <definedName name="Rinxterformulas" localSheetId="3">'Other Summary'!$K$20:$N$21</definedName>
    <definedName name="Rinxterformulas" localSheetId="0">Summary!$K$30:$N$31</definedName>
    <definedName name="Tournamentpostions" localSheetId="3">'Other Summary'!$D$20:$G$21</definedName>
    <definedName name="Tournamentpostions" localSheetId="0">Summary!$D$30:$G$31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49" i="3" l="1"/>
  <c r="L49" i="3"/>
  <c r="M49" i="3"/>
  <c r="N49" i="3"/>
  <c r="O49" i="3"/>
  <c r="P49" i="3"/>
  <c r="M13" i="3"/>
  <c r="M14" i="3"/>
  <c r="M15" i="3"/>
  <c r="M16" i="3"/>
  <c r="M17" i="3"/>
  <c r="M18" i="3"/>
  <c r="M19" i="3"/>
  <c r="M20" i="3"/>
  <c r="M21" i="3"/>
  <c r="M22" i="3"/>
  <c r="M23" i="3"/>
  <c r="M24" i="3"/>
  <c r="M25" i="3"/>
  <c r="M26" i="3"/>
  <c r="N13" i="3"/>
  <c r="N14" i="3"/>
  <c r="N15" i="3"/>
  <c r="N16" i="3"/>
  <c r="N17" i="3"/>
  <c r="N18" i="3"/>
  <c r="N19" i="3"/>
  <c r="N20" i="3"/>
  <c r="N21" i="3"/>
  <c r="N22" i="3"/>
  <c r="N23" i="3"/>
  <c r="N24" i="3"/>
  <c r="N25" i="3"/>
  <c r="N26" i="3"/>
  <c r="L13" i="3"/>
  <c r="L14" i="3"/>
  <c r="L15" i="3"/>
  <c r="L16" i="3"/>
  <c r="L17" i="3"/>
  <c r="L18" i="3"/>
  <c r="L19" i="3"/>
  <c r="L20" i="3"/>
  <c r="L21" i="3"/>
  <c r="L22" i="3"/>
  <c r="L23" i="3"/>
  <c r="L24" i="3"/>
  <c r="L25" i="3"/>
  <c r="L26" i="3"/>
  <c r="K14" i="3"/>
  <c r="K15" i="3"/>
  <c r="K16" i="3"/>
  <c r="K17" i="3"/>
  <c r="K18" i="3"/>
  <c r="K19" i="3"/>
  <c r="K20" i="3"/>
  <c r="K21" i="3"/>
  <c r="K22" i="3"/>
  <c r="K23" i="3"/>
  <c r="K24" i="3"/>
  <c r="K25" i="3"/>
  <c r="K26" i="3"/>
  <c r="O25" i="3"/>
  <c r="P25" i="3"/>
  <c r="K38" i="3"/>
  <c r="L38" i="3"/>
  <c r="M38" i="3"/>
  <c r="N38" i="3"/>
  <c r="O38" i="3"/>
  <c r="P38" i="3"/>
  <c r="K39" i="3"/>
  <c r="L39" i="3"/>
  <c r="M39" i="3"/>
  <c r="N39" i="3"/>
  <c r="O39" i="3"/>
  <c r="P39" i="3"/>
  <c r="K40" i="3"/>
  <c r="L40" i="3"/>
  <c r="M40" i="3"/>
  <c r="N40" i="3"/>
  <c r="O40" i="3"/>
  <c r="P40" i="3"/>
  <c r="K41" i="3"/>
  <c r="L41" i="3"/>
  <c r="M41" i="3"/>
  <c r="N41" i="3"/>
  <c r="O41" i="3"/>
  <c r="P41" i="3"/>
  <c r="K42" i="3"/>
  <c r="L42" i="3"/>
  <c r="M42" i="3"/>
  <c r="N42" i="3"/>
  <c r="O42" i="3"/>
  <c r="P42" i="3"/>
  <c r="K43" i="3"/>
  <c r="L43" i="3"/>
  <c r="M43" i="3"/>
  <c r="N43" i="3"/>
  <c r="O43" i="3"/>
  <c r="P43" i="3"/>
  <c r="K44" i="3"/>
  <c r="L44" i="3"/>
  <c r="M44" i="3"/>
  <c r="N44" i="3"/>
  <c r="O44" i="3"/>
  <c r="P44" i="3"/>
  <c r="K45" i="3"/>
  <c r="L45" i="3"/>
  <c r="M45" i="3"/>
  <c r="N45" i="3"/>
  <c r="O45" i="3"/>
  <c r="P45" i="3"/>
  <c r="K46" i="3"/>
  <c r="L46" i="3"/>
  <c r="M46" i="3"/>
  <c r="N46" i="3"/>
  <c r="O46" i="3"/>
  <c r="P46" i="3"/>
  <c r="K47" i="3"/>
  <c r="L47" i="3"/>
  <c r="M47" i="3"/>
  <c r="N47" i="3"/>
  <c r="O47" i="3"/>
  <c r="P47" i="3"/>
  <c r="K48" i="3"/>
  <c r="L48" i="3"/>
  <c r="M48" i="3"/>
  <c r="N48" i="3"/>
  <c r="O48" i="3"/>
  <c r="P48" i="3"/>
  <c r="L37" i="3"/>
  <c r="M37" i="3"/>
  <c r="N37" i="3"/>
  <c r="O37" i="3"/>
  <c r="P37" i="3"/>
  <c r="O14" i="3"/>
  <c r="P14" i="3"/>
  <c r="O15" i="3"/>
  <c r="P15" i="3"/>
  <c r="O16" i="3"/>
  <c r="P16" i="3"/>
  <c r="O17" i="3"/>
  <c r="P17" i="3"/>
  <c r="O18" i="3"/>
  <c r="P18" i="3"/>
  <c r="O19" i="3"/>
  <c r="P19" i="3"/>
  <c r="O20" i="3"/>
  <c r="P20" i="3"/>
  <c r="O21" i="3"/>
  <c r="P21" i="3"/>
  <c r="O22" i="3"/>
  <c r="P22" i="3"/>
  <c r="O23" i="3"/>
  <c r="P23" i="3"/>
  <c r="O24" i="3"/>
  <c r="P24" i="3"/>
  <c r="O13" i="3"/>
  <c r="P13" i="3"/>
  <c r="K50" i="3"/>
  <c r="L50" i="3"/>
  <c r="M50" i="3"/>
  <c r="N50" i="3"/>
  <c r="D47" i="3"/>
  <c r="E47" i="3"/>
  <c r="F47" i="3"/>
  <c r="G47" i="3"/>
  <c r="D48" i="3"/>
  <c r="E48" i="3"/>
  <c r="F48" i="3"/>
  <c r="G48" i="3"/>
  <c r="N55" i="3"/>
  <c r="L21" i="6"/>
  <c r="K21" i="6"/>
  <c r="M17" i="6"/>
  <c r="N15" i="6"/>
  <c r="M15" i="6"/>
  <c r="L15" i="6"/>
  <c r="K15" i="6"/>
  <c r="G15" i="6"/>
  <c r="F15" i="6"/>
  <c r="E15" i="6"/>
  <c r="D15" i="6"/>
  <c r="N14" i="6"/>
  <c r="M14" i="6"/>
  <c r="L14" i="6"/>
  <c r="K14" i="6"/>
  <c r="G14" i="6"/>
  <c r="F14" i="6"/>
  <c r="E14" i="6"/>
  <c r="D14" i="6"/>
  <c r="N13" i="6"/>
  <c r="M13" i="6"/>
  <c r="L13" i="6"/>
  <c r="K13" i="6"/>
  <c r="G13" i="6"/>
  <c r="F13" i="6"/>
  <c r="E13" i="6"/>
  <c r="D13" i="6"/>
  <c r="N12" i="6"/>
  <c r="M12" i="6"/>
  <c r="L12" i="6"/>
  <c r="K12" i="6"/>
  <c r="G12" i="6"/>
  <c r="F12" i="6"/>
  <c r="E12" i="6"/>
  <c r="D12" i="6"/>
  <c r="N11" i="6"/>
  <c r="M11" i="6"/>
  <c r="L11" i="6"/>
  <c r="K11" i="6"/>
  <c r="G11" i="6"/>
  <c r="F11" i="6"/>
  <c r="E11" i="6"/>
  <c r="D11" i="6"/>
  <c r="N10" i="6"/>
  <c r="M10" i="6"/>
  <c r="L10" i="6"/>
  <c r="K10" i="6"/>
  <c r="N9" i="6"/>
  <c r="M9" i="6"/>
  <c r="L9" i="6"/>
  <c r="K9" i="6"/>
  <c r="N8" i="6"/>
  <c r="M8" i="6"/>
  <c r="L8" i="6"/>
  <c r="K8" i="6"/>
  <c r="G8" i="6"/>
  <c r="F8" i="6"/>
  <c r="E8" i="6"/>
  <c r="D8" i="6"/>
  <c r="N7" i="6"/>
  <c r="M7" i="6"/>
  <c r="L7" i="6"/>
  <c r="K7" i="6"/>
  <c r="G7" i="6"/>
  <c r="F7" i="6"/>
  <c r="E7" i="6"/>
  <c r="D7" i="6"/>
  <c r="N6" i="6"/>
  <c r="M6" i="6"/>
  <c r="L6" i="6"/>
  <c r="K6" i="6"/>
  <c r="G6" i="6"/>
  <c r="F6" i="6"/>
  <c r="E6" i="6"/>
  <c r="D6" i="6"/>
  <c r="N5" i="6"/>
  <c r="M5" i="6"/>
  <c r="L5" i="6"/>
  <c r="K5" i="6"/>
  <c r="K16" i="6"/>
  <c r="G5" i="6"/>
  <c r="F5" i="6"/>
  <c r="E5" i="6"/>
  <c r="D5" i="6"/>
  <c r="D9" i="6"/>
  <c r="N4" i="6"/>
  <c r="N16" i="6"/>
  <c r="M4" i="6"/>
  <c r="M16" i="6"/>
  <c r="L4" i="6"/>
  <c r="L16" i="6"/>
  <c r="G4" i="6"/>
  <c r="G9" i="6"/>
  <c r="F4" i="6"/>
  <c r="E4" i="6"/>
  <c r="K70" i="5"/>
  <c r="J70" i="5"/>
  <c r="I70" i="5"/>
  <c r="D70" i="5"/>
  <c r="C70" i="5"/>
  <c r="B70" i="5"/>
  <c r="M69" i="5"/>
  <c r="K69" i="5"/>
  <c r="J69" i="5"/>
  <c r="I69" i="5"/>
  <c r="F69" i="5"/>
  <c r="D69" i="5"/>
  <c r="C69" i="5"/>
  <c r="B69" i="5"/>
  <c r="M68" i="5"/>
  <c r="K68" i="5"/>
  <c r="J68" i="5"/>
  <c r="I68" i="5"/>
  <c r="F68" i="5"/>
  <c r="D68" i="5"/>
  <c r="C68" i="5"/>
  <c r="B68" i="5"/>
  <c r="M67" i="5"/>
  <c r="K67" i="5"/>
  <c r="J67" i="5"/>
  <c r="I67" i="5"/>
  <c r="F67" i="5"/>
  <c r="D67" i="5"/>
  <c r="C67" i="5"/>
  <c r="B67" i="5"/>
  <c r="M66" i="5"/>
  <c r="K66" i="5"/>
  <c r="J66" i="5"/>
  <c r="I66" i="5"/>
  <c r="L66" i="5"/>
  <c r="F66" i="5"/>
  <c r="D66" i="5"/>
  <c r="C66" i="5"/>
  <c r="B66" i="5"/>
  <c r="M65" i="5"/>
  <c r="K65" i="5"/>
  <c r="J65" i="5"/>
  <c r="I65" i="5"/>
  <c r="F65" i="5"/>
  <c r="D65" i="5"/>
  <c r="C65" i="5"/>
  <c r="B65" i="5"/>
  <c r="M64" i="5"/>
  <c r="K64" i="5"/>
  <c r="J64" i="5"/>
  <c r="I64" i="5"/>
  <c r="F64" i="5"/>
  <c r="D64" i="5"/>
  <c r="C64" i="5"/>
  <c r="B64" i="5"/>
  <c r="M63" i="5"/>
  <c r="K63" i="5"/>
  <c r="J63" i="5"/>
  <c r="I63" i="5"/>
  <c r="F63" i="5"/>
  <c r="D63" i="5"/>
  <c r="C63" i="5"/>
  <c r="B63" i="5"/>
  <c r="M62" i="5"/>
  <c r="K62" i="5"/>
  <c r="J62" i="5"/>
  <c r="I62" i="5"/>
  <c r="L62" i="5"/>
  <c r="F62" i="5"/>
  <c r="D62" i="5"/>
  <c r="C62" i="5"/>
  <c r="B62" i="5"/>
  <c r="M61" i="5"/>
  <c r="K61" i="5"/>
  <c r="J61" i="5"/>
  <c r="I61" i="5"/>
  <c r="F61" i="5"/>
  <c r="D61" i="5"/>
  <c r="C61" i="5"/>
  <c r="B61" i="5"/>
  <c r="M60" i="5"/>
  <c r="M71" i="5"/>
  <c r="K60" i="5"/>
  <c r="J60" i="5"/>
  <c r="I60" i="5"/>
  <c r="F60" i="5"/>
  <c r="F71" i="5"/>
  <c r="D60" i="5"/>
  <c r="C60" i="5"/>
  <c r="B60" i="5"/>
  <c r="K59" i="5"/>
  <c r="J59" i="5"/>
  <c r="D59" i="5"/>
  <c r="C59" i="5"/>
  <c r="K58" i="5"/>
  <c r="J58" i="5"/>
  <c r="I58" i="5"/>
  <c r="D58" i="5"/>
  <c r="C58" i="5"/>
  <c r="B58" i="5"/>
  <c r="K57" i="5"/>
  <c r="J57" i="5"/>
  <c r="I57" i="5"/>
  <c r="D57" i="5"/>
  <c r="C57" i="5"/>
  <c r="B57" i="5"/>
  <c r="K50" i="5"/>
  <c r="J50" i="5"/>
  <c r="I50" i="5"/>
  <c r="D50" i="5"/>
  <c r="C50" i="5"/>
  <c r="B50" i="5"/>
  <c r="K49" i="5"/>
  <c r="J49" i="5"/>
  <c r="I49" i="5"/>
  <c r="D49" i="5"/>
  <c r="C49" i="5"/>
  <c r="B49" i="5"/>
  <c r="K48" i="5"/>
  <c r="J48" i="5"/>
  <c r="I48" i="5"/>
  <c r="D48" i="5"/>
  <c r="C48" i="5"/>
  <c r="B48" i="5"/>
  <c r="K47" i="5"/>
  <c r="J47" i="5"/>
  <c r="I47" i="5"/>
  <c r="D47" i="5"/>
  <c r="C47" i="5"/>
  <c r="B47" i="5"/>
  <c r="K46" i="5"/>
  <c r="J46" i="5"/>
  <c r="D46" i="5"/>
  <c r="C46" i="5"/>
  <c r="E46" i="5"/>
  <c r="K45" i="5"/>
  <c r="J45" i="5"/>
  <c r="I45" i="5"/>
  <c r="D45" i="5"/>
  <c r="C45" i="5"/>
  <c r="B45" i="5"/>
  <c r="K44" i="5"/>
  <c r="J44" i="5"/>
  <c r="I44" i="5"/>
  <c r="D44" i="5"/>
  <c r="C44" i="5"/>
  <c r="B44" i="5"/>
  <c r="K31" i="5"/>
  <c r="J31" i="5"/>
  <c r="I31" i="5"/>
  <c r="D31" i="5"/>
  <c r="C31" i="5"/>
  <c r="B31" i="5"/>
  <c r="M30" i="5"/>
  <c r="K30" i="5"/>
  <c r="J30" i="5"/>
  <c r="I30" i="5"/>
  <c r="F30" i="5"/>
  <c r="D30" i="5"/>
  <c r="C30" i="5"/>
  <c r="B30" i="5"/>
  <c r="M29" i="5"/>
  <c r="K29" i="5"/>
  <c r="J29" i="5"/>
  <c r="I29" i="5"/>
  <c r="F29" i="5"/>
  <c r="D29" i="5"/>
  <c r="C29" i="5"/>
  <c r="B29" i="5"/>
  <c r="M28" i="5"/>
  <c r="K28" i="5"/>
  <c r="J28" i="5"/>
  <c r="I28" i="5"/>
  <c r="F28" i="5"/>
  <c r="D28" i="5"/>
  <c r="C28" i="5"/>
  <c r="B28" i="5"/>
  <c r="M27" i="5"/>
  <c r="K27" i="5"/>
  <c r="J27" i="5"/>
  <c r="I27" i="5"/>
  <c r="F27" i="5"/>
  <c r="D27" i="5"/>
  <c r="C27" i="5"/>
  <c r="B27" i="5"/>
  <c r="M26" i="5"/>
  <c r="K26" i="5"/>
  <c r="J26" i="5"/>
  <c r="I26" i="5"/>
  <c r="F26" i="5"/>
  <c r="D26" i="5"/>
  <c r="C26" i="5"/>
  <c r="B26" i="5"/>
  <c r="M25" i="5"/>
  <c r="K25" i="5"/>
  <c r="J25" i="5"/>
  <c r="I25" i="5"/>
  <c r="F25" i="5"/>
  <c r="D25" i="5"/>
  <c r="C25" i="5"/>
  <c r="B25" i="5"/>
  <c r="M24" i="5"/>
  <c r="K24" i="5"/>
  <c r="J24" i="5"/>
  <c r="I24" i="5"/>
  <c r="F24" i="5"/>
  <c r="D24" i="5"/>
  <c r="C24" i="5"/>
  <c r="B24" i="5"/>
  <c r="M23" i="5"/>
  <c r="K23" i="5"/>
  <c r="J23" i="5"/>
  <c r="I23" i="5"/>
  <c r="F23" i="5"/>
  <c r="D23" i="5"/>
  <c r="C23" i="5"/>
  <c r="B23" i="5"/>
  <c r="M22" i="5"/>
  <c r="K22" i="5"/>
  <c r="J22" i="5"/>
  <c r="I22" i="5"/>
  <c r="F22" i="5"/>
  <c r="D22" i="5"/>
  <c r="C22" i="5"/>
  <c r="B22" i="5"/>
  <c r="M21" i="5"/>
  <c r="M32" i="5"/>
  <c r="K21" i="5"/>
  <c r="J21" i="5"/>
  <c r="I21" i="5"/>
  <c r="F21" i="5"/>
  <c r="F32" i="5"/>
  <c r="D21" i="5"/>
  <c r="C21" i="5"/>
  <c r="B21" i="5"/>
  <c r="K20" i="5"/>
  <c r="J20" i="5"/>
  <c r="D20" i="5"/>
  <c r="C20" i="5"/>
  <c r="K19" i="5"/>
  <c r="J19" i="5"/>
  <c r="I19" i="5"/>
  <c r="D19" i="5"/>
  <c r="C19" i="5"/>
  <c r="B19" i="5"/>
  <c r="K18" i="5"/>
  <c r="J18" i="5"/>
  <c r="I18" i="5"/>
  <c r="D18" i="5"/>
  <c r="C18" i="5"/>
  <c r="B18" i="5"/>
  <c r="K11" i="5"/>
  <c r="J11" i="5"/>
  <c r="I11" i="5"/>
  <c r="D11" i="5"/>
  <c r="C11" i="5"/>
  <c r="B11" i="5"/>
  <c r="K10" i="5"/>
  <c r="J10" i="5"/>
  <c r="I10" i="5"/>
  <c r="D10" i="5"/>
  <c r="C10" i="5"/>
  <c r="B10" i="5"/>
  <c r="K9" i="5"/>
  <c r="J9" i="5"/>
  <c r="I9" i="5"/>
  <c r="D9" i="5"/>
  <c r="C9" i="5"/>
  <c r="B9" i="5"/>
  <c r="K8" i="5"/>
  <c r="J8" i="5"/>
  <c r="I8" i="5"/>
  <c r="D8" i="5"/>
  <c r="C8" i="5"/>
  <c r="B8" i="5"/>
  <c r="K7" i="5"/>
  <c r="J7" i="5"/>
  <c r="D7" i="5"/>
  <c r="C7" i="5"/>
  <c r="K6" i="5"/>
  <c r="J6" i="5"/>
  <c r="I6" i="5"/>
  <c r="D6" i="5"/>
  <c r="C6" i="5"/>
  <c r="B6" i="5"/>
  <c r="K5" i="5"/>
  <c r="J5" i="5"/>
  <c r="I5" i="5"/>
  <c r="D5" i="5"/>
  <c r="C5" i="5"/>
  <c r="B5" i="5"/>
  <c r="L55" i="3"/>
  <c r="K55" i="3"/>
  <c r="M51" i="3"/>
  <c r="G46" i="3"/>
  <c r="F46" i="3"/>
  <c r="E46" i="3"/>
  <c r="D46" i="3"/>
  <c r="G45" i="3"/>
  <c r="F45" i="3"/>
  <c r="E45" i="3"/>
  <c r="D45" i="3"/>
  <c r="G44" i="3"/>
  <c r="F44" i="3"/>
  <c r="E44" i="3"/>
  <c r="D44" i="3"/>
  <c r="G41" i="3"/>
  <c r="F41" i="3"/>
  <c r="E41" i="3"/>
  <c r="D41" i="3"/>
  <c r="G40" i="3"/>
  <c r="F40" i="3"/>
  <c r="E40" i="3"/>
  <c r="D40" i="3"/>
  <c r="G39" i="3"/>
  <c r="F39" i="3"/>
  <c r="E39" i="3"/>
  <c r="D39" i="3"/>
  <c r="G38" i="3"/>
  <c r="F38" i="3"/>
  <c r="E38" i="3"/>
  <c r="E37" i="3"/>
  <c r="E42" i="3"/>
  <c r="D38" i="3"/>
  <c r="D42" i="3"/>
  <c r="G37" i="3"/>
  <c r="F37" i="3"/>
  <c r="F42" i="3"/>
  <c r="L31" i="3"/>
  <c r="K31" i="3"/>
  <c r="M27" i="3"/>
  <c r="G24" i="3"/>
  <c r="F24" i="3"/>
  <c r="E24" i="3"/>
  <c r="D24" i="3"/>
  <c r="G23" i="3"/>
  <c r="F23" i="3"/>
  <c r="E23" i="3"/>
  <c r="D23" i="3"/>
  <c r="G22" i="3"/>
  <c r="F22" i="3"/>
  <c r="E22" i="3"/>
  <c r="D22" i="3"/>
  <c r="G21" i="3"/>
  <c r="F21" i="3"/>
  <c r="E21" i="3"/>
  <c r="D21" i="3"/>
  <c r="G20" i="3"/>
  <c r="F20" i="3"/>
  <c r="E20" i="3"/>
  <c r="D20" i="3"/>
  <c r="G17" i="3"/>
  <c r="F17" i="3"/>
  <c r="E17" i="3"/>
  <c r="D17" i="3"/>
  <c r="G16" i="3"/>
  <c r="F16" i="3"/>
  <c r="E16" i="3"/>
  <c r="D16" i="3"/>
  <c r="G15" i="3"/>
  <c r="F15" i="3"/>
  <c r="E15" i="3"/>
  <c r="D15" i="3"/>
  <c r="G14" i="3"/>
  <c r="F14" i="3"/>
  <c r="E14" i="3"/>
  <c r="D14" i="3"/>
  <c r="G13" i="3"/>
  <c r="G18" i="3"/>
  <c r="F13" i="3"/>
  <c r="E13" i="3"/>
  <c r="E18" i="3"/>
  <c r="J3" i="3"/>
  <c r="N1" i="3"/>
  <c r="L1" i="3"/>
  <c r="A1" i="2"/>
  <c r="D18" i="3"/>
  <c r="F18" i="3"/>
  <c r="G42" i="3"/>
  <c r="M55" i="3"/>
  <c r="E9" i="6"/>
  <c r="F9" i="6"/>
  <c r="E67" i="5"/>
  <c r="E68" i="5"/>
  <c r="L68" i="5"/>
  <c r="E69" i="5"/>
  <c r="E70" i="5"/>
  <c r="L70" i="5"/>
  <c r="E7" i="5"/>
  <c r="L48" i="5"/>
  <c r="L50" i="5"/>
  <c r="K71" i="5"/>
  <c r="L58" i="5"/>
  <c r="E21" i="5"/>
  <c r="E22" i="5"/>
  <c r="E23" i="5"/>
  <c r="E24" i="5"/>
  <c r="E25" i="5"/>
  <c r="E26" i="5"/>
  <c r="E27" i="5"/>
  <c r="L29" i="5"/>
  <c r="E30" i="5"/>
  <c r="E31" i="5"/>
  <c r="E45" i="5"/>
  <c r="L46" i="5"/>
  <c r="L59" i="5"/>
  <c r="D51" i="5"/>
  <c r="C71" i="5"/>
  <c r="E59" i="5"/>
  <c r="L5" i="5"/>
  <c r="L7" i="5"/>
  <c r="E9" i="5"/>
  <c r="E11" i="5"/>
  <c r="E19" i="5"/>
  <c r="L20" i="5"/>
  <c r="D12" i="5"/>
  <c r="E6" i="5"/>
  <c r="L9" i="5"/>
  <c r="L11" i="5"/>
  <c r="C32" i="5"/>
  <c r="K32" i="5"/>
  <c r="L19" i="5"/>
  <c r="E20" i="5"/>
  <c r="L27" i="5"/>
  <c r="L28" i="5"/>
  <c r="I51" i="5"/>
  <c r="E48" i="5"/>
  <c r="E50" i="5"/>
  <c r="D71" i="5"/>
  <c r="E58" i="5"/>
  <c r="L64" i="5"/>
  <c r="L65" i="5"/>
  <c r="E60" i="5"/>
  <c r="L60" i="5"/>
  <c r="E61" i="5"/>
  <c r="E62" i="5"/>
  <c r="E28" i="5"/>
  <c r="E29" i="5"/>
  <c r="L31" i="5"/>
  <c r="C51" i="5"/>
  <c r="K51" i="5"/>
  <c r="L45" i="5"/>
  <c r="E47" i="5"/>
  <c r="E49" i="5"/>
  <c r="E57" i="5"/>
  <c r="J71" i="5"/>
  <c r="L63" i="5"/>
  <c r="E65" i="5"/>
  <c r="E66" i="5"/>
  <c r="C12" i="5"/>
  <c r="K12" i="5"/>
  <c r="L6" i="5"/>
  <c r="E8" i="5"/>
  <c r="E10" i="5"/>
  <c r="B32" i="5"/>
  <c r="J32" i="5"/>
  <c r="B51" i="5"/>
  <c r="J51" i="5"/>
  <c r="L47" i="5"/>
  <c r="L49" i="5"/>
  <c r="I71" i="5"/>
  <c r="L61" i="5"/>
  <c r="E63" i="5"/>
  <c r="E64" i="5"/>
  <c r="L69" i="5"/>
  <c r="E5" i="5"/>
  <c r="J12" i="5"/>
  <c r="L8" i="5"/>
  <c r="L10" i="5"/>
  <c r="I32" i="5"/>
  <c r="L30" i="5"/>
  <c r="L67" i="5"/>
  <c r="D32" i="5"/>
  <c r="L21" i="5"/>
  <c r="L22" i="5"/>
  <c r="L23" i="5"/>
  <c r="L24" i="5"/>
  <c r="L25" i="5"/>
  <c r="L26" i="5"/>
  <c r="N21" i="6"/>
  <c r="B12" i="5"/>
  <c r="I12" i="5"/>
  <c r="B71" i="5"/>
  <c r="E18" i="5"/>
  <c r="L18" i="5"/>
  <c r="E44" i="5"/>
  <c r="L44" i="5"/>
  <c r="L57" i="5"/>
  <c r="N31" i="3"/>
  <c r="M31" i="3"/>
  <c r="M21" i="6"/>
  <c r="D77" i="5"/>
  <c r="D74" i="5"/>
  <c r="J38" i="5"/>
  <c r="D76" i="5"/>
  <c r="D36" i="5"/>
  <c r="E12" i="5"/>
  <c r="D37" i="5"/>
  <c r="J37" i="5"/>
  <c r="K75" i="5"/>
  <c r="E71" i="5"/>
  <c r="K76" i="5"/>
  <c r="L12" i="5"/>
  <c r="L51" i="5"/>
  <c r="D75" i="5"/>
  <c r="E51" i="5"/>
  <c r="D38" i="5"/>
  <c r="J36" i="5"/>
  <c r="K77" i="5"/>
  <c r="K74" i="5"/>
  <c r="L71" i="5"/>
  <c r="J35" i="5"/>
  <c r="L32" i="5"/>
  <c r="E32" i="5"/>
  <c r="D35" i="5"/>
</calcChain>
</file>

<file path=xl/comments1.xml><?xml version="1.0" encoding="utf-8"?>
<comments xmlns="http://schemas.openxmlformats.org/spreadsheetml/2006/main">
  <authors>
    <author/>
  </authors>
  <commentList>
    <comment ref="D13" authorId="0">
      <text>
        <r>
          <rPr>
            <sz val="10"/>
            <color rgb="FF000000"/>
            <rFont val="Arial"/>
          </rPr>
          <t>Head Referees at Playoff games are Crew Head Referees. That information is tallied in the CHR row below.</t>
        </r>
      </text>
    </comment>
    <comment ref="K13" authorId="0">
      <text>
        <r>
          <rPr>
            <sz val="10"/>
            <color rgb="FF000000"/>
            <rFont val="Arial"/>
          </rPr>
          <t>Head NSOs at Playoff games are Crew Head NSOs. That information is tallied in the CHNSO row below.</t>
        </r>
      </text>
    </comment>
    <comment ref="D37" authorId="0">
      <text>
        <r>
          <rPr>
            <sz val="10"/>
            <color rgb="FF000000"/>
            <rFont val="Arial"/>
          </rPr>
          <t>Head Referees at Playoff games are Crew Head Referees. That information is tallied in the CHR row below.</t>
        </r>
      </text>
    </comment>
    <comment ref="K37" authorId="0">
      <text>
        <r>
          <rPr>
            <sz val="10"/>
            <color rgb="FF000000"/>
            <rFont val="Arial"/>
          </rPr>
          <t>Head NSOs at Playoff games are Crew Head NSOs. That information is tallied in the CHNSO row below.</t>
        </r>
      </text>
    </comment>
  </commentList>
</comments>
</file>

<file path=xl/comments2.xml><?xml version="1.0" encoding="utf-8"?>
<comments xmlns="http://schemas.openxmlformats.org/spreadsheetml/2006/main">
  <authors>
    <author/>
  </authors>
  <commentList>
    <comment ref="L2" authorId="0">
      <text>
        <r>
          <rPr>
            <sz val="10"/>
            <color rgb="FF000000"/>
            <rFont val="Arial"/>
          </rPr>
          <t>If this was a tournament game, list the THR. If you were the HR, list a witness, such as a team captain.</t>
        </r>
      </text>
    </comment>
    <comment ref="M2" authorId="0">
      <text>
        <r>
          <rPr>
            <sz val="10"/>
            <color rgb="FF000000"/>
            <rFont val="Arial"/>
          </rPr>
          <t>If this was a tournament game, list the THNSO. If you were the HNSO, list a witness, such as a team captain.</t>
        </r>
      </text>
    </comment>
    <comment ref="N2" authorId="0">
      <text>
        <r>
          <rPr>
            <sz val="10"/>
            <color rgb="FF000000"/>
            <rFont val="Arial"/>
          </rPr>
          <t>List any other pertinent information here, such as game details or the CHR/CHNSO if this was a tournament game.</t>
        </r>
      </text>
    </comment>
    <comment ref="A3" authorId="0">
      <text>
        <r>
          <rPr>
            <sz val="10"/>
            <color rgb="FF000000"/>
            <rFont val="Arial"/>
          </rPr>
          <t>List the date as YYYY-MM-DD</t>
        </r>
      </text>
    </comment>
    <comment ref="B3" authorId="0">
      <text>
        <r>
          <rPr>
            <sz val="10"/>
            <color rgb="FF000000"/>
            <rFont val="Arial"/>
          </rPr>
          <t>Leave this cell blank for all games officiated that are not part of a tournament.</t>
        </r>
      </text>
    </comment>
    <comment ref="C3" authorId="0">
      <text>
        <r>
          <rPr>
            <sz val="10"/>
            <color rgb="FF000000"/>
            <rFont val="Arial"/>
          </rPr>
          <t>Venue, City, and State/Province. If outside of the USA/Canada, list city and country.</t>
        </r>
      </text>
    </comment>
    <comment ref="D3" authorId="0">
      <text>
        <r>
          <rPr>
            <sz val="10"/>
            <color rgb="FF000000"/>
            <rFont val="Arial"/>
          </rPr>
          <t>The league whose venue hosts the game played or the league determined as Host in the game contract.</t>
        </r>
      </text>
    </comment>
    <comment ref="E3" authorId="0">
      <text>
        <r>
          <rPr>
            <sz val="10"/>
            <color rgb="FF000000"/>
            <rFont val="Arial"/>
          </rPr>
          <t>The host or the team decided as Home in the game contract. In all other cases, assign to the higher ranked team.</t>
        </r>
      </text>
    </comment>
    <comment ref="F3" authorId="0">
      <text>
        <r>
          <rPr>
            <sz val="10"/>
            <color rgb="FF000000"/>
            <rFont val="Arial"/>
          </rPr>
          <t>The visiting team, the team decided as Visitor in the game contract, or the lower ranked of the two teams.</t>
        </r>
      </text>
    </comment>
    <comment ref="G3" authorId="0">
      <text>
        <r>
          <rPr>
            <sz val="10"/>
            <color rgb="FF000000"/>
            <rFont val="Arial"/>
          </rPr>
          <t>If the game does not meet the guidelines of the respective association, list that game in Other History.</t>
        </r>
      </text>
    </comment>
    <comment ref="H3" authorId="0">
      <text>
        <r>
          <rPr>
            <sz val="10"/>
            <color rgb="FF000000"/>
            <rFont val="Arial"/>
          </rPr>
          <t>Regulation games follow the full letter of the rules. Sanctioned games are Regulation games that count toward a team's ranking.</t>
        </r>
      </text>
    </comment>
    <comment ref="I3" authorId="0">
      <text>
        <r>
          <rPr>
            <sz val="10"/>
            <color rgb="FF000000"/>
            <rFont val="Arial"/>
          </rPr>
          <t>Use positional abbreviations as defined in the instructions.</t>
        </r>
      </text>
    </comment>
    <comment ref="J3" authorId="0">
      <text>
        <r>
          <rPr>
            <sz val="10"/>
            <color rgb="FF000000"/>
            <rFont val="Arial"/>
          </rPr>
          <t>If you filled a second position while HR/HNSO, list that position here. If you did not fill a second position, leave this cell blank.</t>
        </r>
      </text>
    </comment>
    <comment ref="K3" authorId="0">
      <text>
        <r>
          <rPr>
            <sz val="10"/>
            <color rgb="FF000000"/>
            <rFont val="Arial"/>
          </rPr>
          <t>Do NOT mark Y for local software builds like the CRG Scoreboard. Use this for association-endorsed software (e.g., Rinxter).</t>
        </r>
      </text>
    </comment>
  </commentList>
</comments>
</file>

<file path=xl/comments3.xml><?xml version="1.0" encoding="utf-8"?>
<comments xmlns="http://schemas.openxmlformats.org/spreadsheetml/2006/main">
  <authors>
    <author/>
  </authors>
  <commentList>
    <comment ref="B7" authorId="0">
      <text>
        <r>
          <rPr>
            <sz val="10"/>
            <color rgb="FF000000"/>
            <rFont val="Arial"/>
          </rPr>
          <t>Head Referees at Playoff games are Crew Head Referees. That information is tallied in the CHR row above.</t>
        </r>
      </text>
    </comment>
    <comment ref="I7" authorId="0">
      <text>
        <r>
          <rPr>
            <sz val="10"/>
            <color rgb="FF000000"/>
            <rFont val="Arial"/>
          </rPr>
          <t>Head Referees at Playoff games are Crew Head Referees. That information is tallied in the CHR row above.</t>
        </r>
      </text>
    </comment>
    <comment ref="A12" authorId="0">
      <text>
        <r>
          <rPr>
            <sz val="10"/>
            <color rgb="FF000000"/>
            <rFont val="Arial"/>
          </rPr>
          <t>These totals are the sum of positions worked not of games worked. These totals may exceed those shown in the Summary.</t>
        </r>
      </text>
    </comment>
    <comment ref="H12" authorId="0">
      <text>
        <r>
          <rPr>
            <sz val="10"/>
            <color rgb="FF000000"/>
            <rFont val="Arial"/>
          </rPr>
          <t>These totals are the sum of positions worked not of games worked. These totals may exceed those shown in the Summary.</t>
        </r>
      </text>
    </comment>
    <comment ref="B20" authorId="0">
      <text>
        <r>
          <rPr>
            <sz val="10"/>
            <color rgb="FF000000"/>
            <rFont val="Arial"/>
          </rPr>
          <t>Head NSOs at Playoff games are Crew Head NSOs. That information is tallied in the CHNSO row above.</t>
        </r>
      </text>
    </comment>
    <comment ref="I20" authorId="0">
      <text>
        <r>
          <rPr>
            <sz val="10"/>
            <color rgb="FF000000"/>
            <rFont val="Arial"/>
          </rPr>
          <t>Head NSOs at Playoff games are Crew Head NSOs. That information is tallied in the CHNSO row above.</t>
        </r>
      </text>
    </comment>
    <comment ref="A32" authorId="0">
      <text>
        <r>
          <rPr>
            <sz val="10"/>
            <color rgb="FF000000"/>
            <rFont val="Arial"/>
          </rPr>
          <t>These totals are the sum of positions worked not of games worked. These totals may exceed those shown in the Summary.</t>
        </r>
      </text>
    </comment>
    <comment ref="H32" authorId="0">
      <text>
        <r>
          <rPr>
            <sz val="10"/>
            <color rgb="FF000000"/>
            <rFont val="Arial"/>
          </rPr>
          <t>These totals are the sum of positions worked not of games worked. These totals may exceed those shown in the Summary.</t>
        </r>
      </text>
    </comment>
    <comment ref="A34" authorId="0">
      <text>
        <r>
          <rPr>
            <sz val="10"/>
            <color rgb="FF000000"/>
            <rFont val="Arial"/>
          </rPr>
          <t>Positional Family totals include secondary positions worked as HNSO.</t>
        </r>
      </text>
    </comment>
    <comment ref="H34" authorId="0">
      <text>
        <r>
          <rPr>
            <sz val="10"/>
            <color rgb="FF000000"/>
            <rFont val="Arial"/>
          </rPr>
          <t>Positional Family totals include secondary positions worked as HNSO.</t>
        </r>
      </text>
    </comment>
    <comment ref="B46" authorId="0">
      <text>
        <r>
          <rPr>
            <sz val="10"/>
            <color rgb="FF000000"/>
            <rFont val="Arial"/>
          </rPr>
          <t>Head Referees at Playoff games are Crew Head Referees. That information is tallied in the CHR row above.</t>
        </r>
      </text>
    </comment>
    <comment ref="I46" authorId="0">
      <text>
        <r>
          <rPr>
            <sz val="10"/>
            <color rgb="FF000000"/>
            <rFont val="Arial"/>
          </rPr>
          <t>Head Referees at Playoff games are Crew Head Referees. That information is tallied in the CHR row above.</t>
        </r>
      </text>
    </comment>
    <comment ref="A51" authorId="0">
      <text>
        <r>
          <rPr>
            <sz val="10"/>
            <color rgb="FF000000"/>
            <rFont val="Arial"/>
          </rPr>
          <t>These totals are the sum of positions worked not of games worked. These totals may exceed those shown in the Summary.</t>
        </r>
      </text>
    </comment>
    <comment ref="H51" authorId="0">
      <text>
        <r>
          <rPr>
            <sz val="10"/>
            <color rgb="FF000000"/>
            <rFont val="Arial"/>
          </rPr>
          <t>These totals are the sum of positions worked not of games worked. These totals may exceed those shown in the Summary.</t>
        </r>
      </text>
    </comment>
    <comment ref="B59" authorId="0">
      <text>
        <r>
          <rPr>
            <sz val="10"/>
            <color rgb="FF000000"/>
            <rFont val="Arial"/>
          </rPr>
          <t>Head NSOs at Playoff games are Crew Head NSOs. That information is tallied in the CHNSO row above.</t>
        </r>
      </text>
    </comment>
    <comment ref="I59" authorId="0">
      <text>
        <r>
          <rPr>
            <sz val="10"/>
            <color rgb="FF000000"/>
            <rFont val="Arial"/>
          </rPr>
          <t>Head NSOs at Playoff games are Crew Head NSOs. That information is tallied in the CHNSO row above.</t>
        </r>
      </text>
    </comment>
    <comment ref="A71" authorId="0">
      <text>
        <r>
          <rPr>
            <sz val="10"/>
            <color rgb="FF000000"/>
            <rFont val="Arial"/>
          </rPr>
          <t>These totals are the sum of positions worked not of games worked. These totals may exceed those shown in the Summary.</t>
        </r>
      </text>
    </comment>
    <comment ref="H71" authorId="0">
      <text>
        <r>
          <rPr>
            <sz val="10"/>
            <color rgb="FF000000"/>
            <rFont val="Arial"/>
          </rPr>
          <t>These totals are the sum of positions worked not of games worked. These totals may exceed those shown in the Summary.</t>
        </r>
      </text>
    </comment>
    <comment ref="A73" authorId="0">
      <text>
        <r>
          <rPr>
            <sz val="10"/>
            <color rgb="FF000000"/>
            <rFont val="Arial"/>
          </rPr>
          <t>Positional Family totals include secondary positions worked as HNSO.</t>
        </r>
      </text>
    </comment>
    <comment ref="H73" authorId="0">
      <text>
        <r>
          <rPr>
            <sz val="10"/>
            <color rgb="FF000000"/>
            <rFont val="Arial"/>
          </rPr>
          <t>Positional Family totals include secondary positions worked as HNSO.</t>
        </r>
      </text>
    </comment>
  </commentList>
</comments>
</file>

<file path=xl/sharedStrings.xml><?xml version="1.0" encoding="utf-8"?>
<sst xmlns="http://schemas.openxmlformats.org/spreadsheetml/2006/main" count="2139" uniqueCount="543">
  <si>
    <t>Game and Officiating Position History</t>
  </si>
  <si>
    <t>ALL OTHER DERBY</t>
  </si>
  <si>
    <t>Other Officiating Game and Position History</t>
  </si>
  <si>
    <t>Annual Totals by Position</t>
  </si>
  <si>
    <t>WFTDA Referee</t>
  </si>
  <si>
    <t>Other History</t>
  </si>
  <si>
    <t>Event Details</t>
  </si>
  <si>
    <t>Leagues and Teams</t>
  </si>
  <si>
    <t>Game Specifics</t>
  </si>
  <si>
    <t>Flat Track Derby Game History Summary</t>
  </si>
  <si>
    <t>Head Referee/Witness</t>
  </si>
  <si>
    <t>Any roller derby Official may use this form. Use of this form does not imply affiliation with a WFTDA or MRDA league.</t>
  </si>
  <si>
    <t>Skating Positions</t>
  </si>
  <si>
    <t>Code</t>
  </si>
  <si>
    <t>Game Designation</t>
  </si>
  <si>
    <t>1 YEAR</t>
  </si>
  <si>
    <t>Playoff</t>
  </si>
  <si>
    <t>Head NSO/Witness</t>
  </si>
  <si>
    <t>Notes</t>
  </si>
  <si>
    <t>Date</t>
  </si>
  <si>
    <t>Tournament</t>
  </si>
  <si>
    <t>Non-Skating Positions</t>
  </si>
  <si>
    <t>Sanc</t>
  </si>
  <si>
    <t>Reg</t>
  </si>
  <si>
    <t>Total</t>
  </si>
  <si>
    <t>2 YEARS</t>
  </si>
  <si>
    <t>Official's Legal Name</t>
  </si>
  <si>
    <t>Today's Date</t>
  </si>
  <si>
    <t>THR</t>
  </si>
  <si>
    <t>How to use this form</t>
  </si>
  <si>
    <t xml:space="preserve">•  Make a copy of this Google document (File &gt; Make a Copy ...) and name in the following format: </t>
  </si>
  <si>
    <t>Officiating Name - Game History</t>
  </si>
  <si>
    <t>(Example: Jane Q Derby - Game History)</t>
  </si>
  <si>
    <t>•  Review this sample résumé to see examples of the below instructions:</t>
  </si>
  <si>
    <t>http://wftda.com/gh15ss</t>
  </si>
  <si>
    <t>Instructions</t>
  </si>
  <si>
    <t>•  DON'T DELETE ME! I'M IMPORTANT! Information on this tab is referenced by the other tabs in this Game History.</t>
  </si>
  <si>
    <t>Location</t>
  </si>
  <si>
    <t>•  Once you feel you have an adequate understanding of how to use this document, hide this tab by selecting the drop-down arrow at the right of the tab and select "Hide sheet".</t>
  </si>
  <si>
    <t>Host League</t>
  </si>
  <si>
    <t>Home Team</t>
  </si>
  <si>
    <t>Visiting Team</t>
  </si>
  <si>
    <t>Rules</t>
  </si>
  <si>
    <t>Type</t>
  </si>
  <si>
    <t>Position</t>
  </si>
  <si>
    <t>HO 2nd Position (if applicable)</t>
  </si>
  <si>
    <t>Official's Derby Name</t>
  </si>
  <si>
    <t>Other</t>
  </si>
  <si>
    <t>Officiating Since</t>
  </si>
  <si>
    <t>Head Referee</t>
  </si>
  <si>
    <t>HR</t>
  </si>
  <si>
    <t>—</t>
  </si>
  <si>
    <t>Affiliated League</t>
  </si>
  <si>
    <t>CHR</t>
  </si>
  <si>
    <t>Positional Software Operator?</t>
  </si>
  <si>
    <t>Home Team/Higher Seed</t>
  </si>
  <si>
    <t>Summary</t>
  </si>
  <si>
    <t>•  The Summary page is a snapshot of your officiating history in the WFTDA and MRDA</t>
  </si>
  <si>
    <t>Visiting Team/Lower Seed</t>
  </si>
  <si>
    <t>Assoc</t>
  </si>
  <si>
    <t>HO 2nd Position (if applicable)</t>
  </si>
  <si>
    <t>•  Complete the personal information in rows 3 through 8.</t>
  </si>
  <si>
    <t>•  Click on the pink "Insert Photo Here" image and choose "Replace Image..." in the available drop-down menu. To resize, hold the Shift key and drag the bottom right corner of image.</t>
  </si>
  <si>
    <t>•  Enter the details for any Officiating Clinics attended in their respective association tables. Specify any Ref- or NSO-focused training, the city and state/province, and the year attended.</t>
  </si>
  <si>
    <t>•  Do not alter any other data below line 8. This information is automatically generated from the Game History. Making changes here will break your document formulas.</t>
  </si>
  <si>
    <t>Game History</t>
  </si>
  <si>
    <t>Event Details -</t>
  </si>
  <si>
    <t>Insurance #</t>
  </si>
  <si>
    <t>Provider</t>
  </si>
  <si>
    <t>Ref Cert Level</t>
  </si>
  <si>
    <t>Endorsement(s)</t>
  </si>
  <si>
    <t>NSO Cert Level</t>
  </si>
  <si>
    <t>•  DATE: Add new games at the top of your game history (above row 4). Format the date as YYYY-MM-DD. (This format is already set, so do not change it.)</t>
  </si>
  <si>
    <t>•  TOURNAMENT: Enter the name of any multi-day tournament here. For all other games, leave this field blank.</t>
  </si>
  <si>
    <t>Head NSO</t>
  </si>
  <si>
    <t>WFTDA</t>
  </si>
  <si>
    <t>JR</t>
  </si>
  <si>
    <t>HNSO</t>
  </si>
  <si>
    <t>◦  If you were a Tournament Head Official or Games Officer, make one entry for the entire tournament rather than listing all the games held during that tournament.</t>
  </si>
  <si>
    <t>•  LOCATION: Enter the venue name and geographical location (city and state/province or, when outside North America, city and country).</t>
  </si>
  <si>
    <t>Leagues and Teams -</t>
  </si>
  <si>
    <t>•  In all instances, enter the full name of the league. Do not abbreviate as numerous leagues have the same initials.</t>
  </si>
  <si>
    <t>•  HOST LEAGUE: Enter the full name of the league hosting the game. This is often determined in the game contract, so do not presume based on the game location.</t>
  </si>
  <si>
    <t>•  HOME TEAM/HIGHER SEED: Enter the full home league name and its team playing. Host Leagues are considered the home team if they are playing (unless specified otherwise in the game contract). If the Host League is not playing, the higher ranked team is considered the home team (unless specified otherwise in the game contract).</t>
  </si>
  <si>
    <t>◦  If the game was part of a tournament and you were a Head Official or Games Officer, leave this cell blank. Note the total number of games in the Notes cell.</t>
  </si>
  <si>
    <t>•  VISITING TEAM/LOWER SEED: Enter the full visiting league name and its team playing. If the Host League is not playing, the lower ranked team is considered the visiting team (unless specified otherwise in the game contract).</t>
  </si>
  <si>
    <t>◦  If the game was part of a tournament and you were a Head Official or Games Officer, leave this cell blank.</t>
  </si>
  <si>
    <t>Game Specifics -</t>
  </si>
  <si>
    <t>•  The terms that can be entered in these cells are restricted. If you attempt to use abbreviations not included in the charts below, you will receive an error message.</t>
  </si>
  <si>
    <t>•  Data in these cells can be filtered so you can view more specific information within the game history. Use the drop-down menu in the column head to define your filter.</t>
  </si>
  <si>
    <t>•  ASSOC: List the association abbreviation as defined in the Association chart below.</t>
  </si>
  <si>
    <t>◦  WFTDA: Games played between all-female teams, including WFTDA member/apprentice leagues and non-member/apprentice all-female teams that play by WFTDA rules.</t>
  </si>
  <si>
    <t>◦  MRDA: Games played between all-male teams or an all-male team versus any other team as long as the game follows the current MRDA rules.</t>
  </si>
  <si>
    <t>IPR</t>
  </si>
  <si>
    <t>◦  Flat Track-rules games played by non-association teams should be separated into the most appropriate association category. Co-ed games are marked as an "Other" game type for WFTDA and "Regulation" for MRDA. If you are unable to determine to your best judgment WFTDA or MRDA, default to MRDA.</t>
  </si>
  <si>
    <t>Jammer Referee</t>
  </si>
  <si>
    <t>•  TYPE: List the type of game played as defined in the Game Type chart below.</t>
  </si>
  <si>
    <t>◦  If the game does not conform to any of the defined Game Types listed in the chart below, list the game on the Other History tab.</t>
  </si>
  <si>
    <t>•  POSITION: List the position code of your role as defined in the Positions chart below. If you were a Head Official, enter T/C/HR or T/C/HNSO here.</t>
  </si>
  <si>
    <t>•  HO 2ND POSITION (IF APPLICABLE): If you were a Head Official working in another position (such as PBM or IPR), enter the code of that second position here.</t>
  </si>
  <si>
    <t>•  POSITIONAL SOFTWARE OPERATOR?: This pertains to positions that used Rinxter or software later endorsed to replace Rinxter (not league-coded apps). Mark this as</t>
  </si>
  <si>
    <t>Y</t>
  </si>
  <si>
    <t>Head Referee/Witness, Head NSO/Witness, and Details -</t>
  </si>
  <si>
    <t>•  HEAD REFEREE: List the name of the game Head Referee. If you were the Head Referee, list the name of a witness who can confirm your participation, such as a team captain.</t>
  </si>
  <si>
    <t>◦  If the game was part of a tournament, list the Tournament Head Referee in this cell and reference the Crew Head Referee in the Notes section.</t>
  </si>
  <si>
    <t>•  HEAD NSO: List the name of the game Head NSO. If you were the Head NSO, list the name of a witness who can confirm your participation, such as a team captain or league rep.</t>
  </si>
  <si>
    <t>Penalty Tracker</t>
  </si>
  <si>
    <t>PT</t>
  </si>
  <si>
    <t>◦  If the game was part of a tournament, list the Tournament Head NSO in this cell and reference the Crew Head NSO in the Notes section.</t>
  </si>
  <si>
    <t>•  NOTES: Use this cell to detail any additional relevant game information.</t>
  </si>
  <si>
    <t>(Example: "Championship Game," tournament details for THOs, or the reasons why the Game Type is "Other.")</t>
  </si>
  <si>
    <t>ASSOCIATIONS</t>
  </si>
  <si>
    <t>OTHER ASSOCIATIONS</t>
  </si>
  <si>
    <t>Inside Pack Referee</t>
  </si>
  <si>
    <t>Women's Flat Track Derby Association</t>
  </si>
  <si>
    <t>http://www.wftda.com/</t>
  </si>
  <si>
    <t>OPR</t>
  </si>
  <si>
    <t>Penalty Wrangler</t>
  </si>
  <si>
    <t>PW</t>
  </si>
  <si>
    <t>Banked</t>
  </si>
  <si>
    <t>Banked Track Roller Derby</t>
  </si>
  <si>
    <t>MRDA</t>
  </si>
  <si>
    <t>Men's Roller Derby Association</t>
  </si>
  <si>
    <t>Outside Pack Referee</t>
  </si>
  <si>
    <t>http://www.mensrollerderbyassociation.com/</t>
  </si>
  <si>
    <t>USARS</t>
  </si>
  <si>
    <t>USA Roller Sports</t>
  </si>
  <si>
    <t>Juniors</t>
  </si>
  <si>
    <t>Girls, boys, or mixed/agender</t>
  </si>
  <si>
    <t>Games against or between 18yo or younger</t>
  </si>
  <si>
    <t>Inside White Board</t>
  </si>
  <si>
    <t>IWB</t>
  </si>
  <si>
    <t>MADE</t>
  </si>
  <si>
    <t>Modern Athletic Derby Endeavor</t>
  </si>
  <si>
    <t>GAME TYPE</t>
  </si>
  <si>
    <t>Alternate Referee</t>
  </si>
  <si>
    <t>Champs</t>
  </si>
  <si>
    <t>Championship Tournament Games</t>
  </si>
  <si>
    <t>ALTR</t>
  </si>
  <si>
    <t>A Sanctioned game played at an association-sponsored championship tournament.</t>
  </si>
  <si>
    <t>Playoff Tournament Games</t>
  </si>
  <si>
    <t>A Sanctioned game played at an association-sponsored tournament, such as the WFTDA Division 1 Playoffs (not the Big "O" or MVC).</t>
  </si>
  <si>
    <t>ALT</t>
  </si>
  <si>
    <t>Outside White Board</t>
  </si>
  <si>
    <t>OWB</t>
  </si>
  <si>
    <t>Sanctioned Games</t>
  </si>
  <si>
    <t>A Regulation game that counts toward rankings.</t>
  </si>
  <si>
    <t>Regulation Games</t>
  </si>
  <si>
    <t>Games played between two member/apprentice leagues that fully follow flat track rules, but the results do not count toward rankings.</t>
  </si>
  <si>
    <t>Non-Regulation Games</t>
  </si>
  <si>
    <t>Total Referee</t>
  </si>
  <si>
    <t>Games played near but not exact to the rules, e.g., home teams, non-association games, challenge bouts, 20-minute periods, some co-ed games, and other variations that do not fundamentally change flat track derby. Specify the change in the Notes cell.</t>
  </si>
  <si>
    <t>CODE</t>
  </si>
  <si>
    <t>POSITION</t>
  </si>
  <si>
    <t>DESCRIPTION</t>
  </si>
  <si>
    <t>GO</t>
  </si>
  <si>
    <t>Games Tournament Oversight</t>
  </si>
  <si>
    <t>Manages meidum-to-large multi-day events to ensure fair competition, resolve grievances, and enforce tournament policies</t>
  </si>
  <si>
    <t>Jam Timer</t>
  </si>
  <si>
    <t>JT</t>
  </si>
  <si>
    <t>Total*</t>
  </si>
  <si>
    <t>Tournament Head Referee</t>
  </si>
  <si>
    <t>Head Referee for a tournament</t>
  </si>
  <si>
    <t>Crew Head Referee</t>
  </si>
  <si>
    <t>WFTDA Non-Skating Official</t>
  </si>
  <si>
    <t>Head Referee of a fixed crew that works multiple games over the course of a tournament</t>
  </si>
  <si>
    <t>Scorekeeper</t>
  </si>
  <si>
    <t>SK</t>
  </si>
  <si>
    <t>The final rules adjudicator during a game</t>
  </si>
  <si>
    <t>THNSO</t>
  </si>
  <si>
    <t>Tournament Head NSO</t>
  </si>
  <si>
    <t>Head NSO for a tournament</t>
  </si>
  <si>
    <t>CHNSO</t>
  </si>
  <si>
    <t>Crew Head NSO</t>
  </si>
  <si>
    <t>Head NSO of a fixed crew that works multiple games over the course of a tournament</t>
  </si>
  <si>
    <t>Leads the NSO crew and communicates non-skating information to the Head Referee</t>
  </si>
  <si>
    <t>Scoreboard Operator</t>
  </si>
  <si>
    <t>SO</t>
  </si>
  <si>
    <t>Responsible for assessessing points scored by a Jammer</t>
  </si>
  <si>
    <t>Responsible for pack definition</t>
  </si>
  <si>
    <t>Responsible for penalty calls on the outside of the track</t>
  </si>
  <si>
    <t>Tracks penalties called by Referees and communicates them to the IWB</t>
  </si>
  <si>
    <t>Assists the Penalty Tracker in hearing and communicating penalties</t>
  </si>
  <si>
    <t>Penalty Box Manager</t>
  </si>
  <si>
    <t>PBM</t>
  </si>
  <si>
    <t>Inside Whiteboard</t>
  </si>
  <si>
    <t>Creates a visual list of penalties received by players, whether they've sat for those penalties, and available timeouts</t>
  </si>
  <si>
    <t>Outside Whiteboard</t>
  </si>
  <si>
    <t>Prior to 2013 ruleset only. If your IWB is located on the outside of the track, continue to list the position as IWB</t>
  </si>
  <si>
    <t>Games Official</t>
  </si>
  <si>
    <t>Begins each jam and acts as backup timer to the Scoreboard Operator</t>
  </si>
  <si>
    <t>Communicates the score from the Jammer Referee to the Scoreboard Operator, keeping a written record of each pass</t>
  </si>
  <si>
    <t>Maintains the official time and score for a game</t>
  </si>
  <si>
    <t>Times penalties (typically for Jammers) and communicates box information to the center</t>
  </si>
  <si>
    <t>Penalty Box Timer</t>
  </si>
  <si>
    <t>PBT</t>
  </si>
  <si>
    <t>Times penalties (typically for Blockers)</t>
  </si>
  <si>
    <t>LT</t>
  </si>
  <si>
    <t>Lineup Tracker</t>
  </si>
  <si>
    <t>Tracks players that participate in each jam and when those players serve penalties</t>
  </si>
  <si>
    <t>Fulfills secondary duties and steps in when an active Referee needs to be replaced</t>
  </si>
  <si>
    <t>ALTN</t>
  </si>
  <si>
    <t>Alternate NSO</t>
  </si>
  <si>
    <t>Fulfills secondary duties and steps in when an active NSO needs to be replaced</t>
  </si>
  <si>
    <t>Operator</t>
  </si>
  <si>
    <t>•  This tab parses your Game History into one- and two-year increments. These data are used by the association tournament selection panels to confirm your eligibility for application.</t>
  </si>
  <si>
    <t>•  This sheet is locked to prevent tampering. All data are automatically generated from the Game History.</t>
  </si>
  <si>
    <t>Other Summary</t>
  </si>
  <si>
    <t>•  This tab automatically populates all the data listed on the Other History tab. There is no personal data to enter here. You should make no changes to this tab.</t>
  </si>
  <si>
    <t>•  List game history in the same fashion as described above. List here all those games that do not meet the standards set by Game Type, including any games played under different rules.</t>
  </si>
  <si>
    <t>◦  Juniors: Games played between junior-aged teams of matching skill levels, including girls versus girls, boys versus boys, and open/non-gender divisions.</t>
  </si>
  <si>
    <t>•  This information is not considered as part of any WFTDA/MRDA evaluation of your experience but is included so that you may utilize a single game history for your officiating career.</t>
  </si>
  <si>
    <t>© 2015 Women’s Flat Track Derby Association</t>
  </si>
  <si>
    <t>Latest Rules:</t>
  </si>
  <si>
    <t>Last Revised 2015-05-19</t>
  </si>
  <si>
    <t>Total NSO</t>
  </si>
  <si>
    <t>All Other Officiating Clinics Attended</t>
  </si>
  <si>
    <t>Total Software Operator Game Experience</t>
  </si>
  <si>
    <t>REF or NSO Track</t>
  </si>
  <si>
    <t>Year</t>
  </si>
  <si>
    <t>All Other Games Totals</t>
  </si>
  <si>
    <t>Current Rule Set</t>
  </si>
  <si>
    <t>Lifetime</t>
  </si>
  <si>
    <t>Referee</t>
  </si>
  <si>
    <t>NSO</t>
  </si>
  <si>
    <t>WFTDA Officiating Clinics attended</t>
  </si>
  <si>
    <t>WFTDA Games Totals</t>
  </si>
  <si>
    <t>Positional Family Totals (1 Year)</t>
  </si>
  <si>
    <t>Positional Family Totals (2 Years)</t>
  </si>
  <si>
    <t>Penalty Tracking</t>
  </si>
  <si>
    <t>Scoring and Timing</t>
  </si>
  <si>
    <t>Penalty Management</t>
  </si>
  <si>
    <t>MRDA Referee</t>
  </si>
  <si>
    <t>MRDA Officiating Clinics attended</t>
  </si>
  <si>
    <t>MRDA Games Totals</t>
  </si>
  <si>
    <t>MRDA Non-Skating Official</t>
  </si>
  <si>
    <t>Total Tourn. Games</t>
  </si>
  <si>
    <t>Scoring &amp; Timing</t>
  </si>
  <si>
    <t>RC de Lichtstad, Eindhoven</t>
  </si>
  <si>
    <t>Mighty Morales</t>
  </si>
  <si>
    <t>Lola LaStrange</t>
  </si>
  <si>
    <t>Rob den Dunnen</t>
  </si>
  <si>
    <t>iSO</t>
  </si>
  <si>
    <t>Merrydeath McKaos</t>
  </si>
  <si>
    <t>I am Groot</t>
  </si>
  <si>
    <t>Sporthallen Zuid, Amsterdam</t>
  </si>
  <si>
    <t>Sportcomplex T-Kwadraat, Tilburg</t>
  </si>
  <si>
    <t>scrimmage after NSO workshop</t>
  </si>
  <si>
    <t>Disaster Dome, utrecht</t>
  </si>
  <si>
    <t>El Skellington</t>
  </si>
  <si>
    <t>scrimmage at NSO training</t>
  </si>
  <si>
    <t>Wohnbau Hockey Arena</t>
  </si>
  <si>
    <t>NRW Scrimmage</t>
  </si>
  <si>
    <t>Jens Hotger</t>
  </si>
  <si>
    <t>Road to Glory</t>
  </si>
  <si>
    <t>Sporthal Kattenbroek, Antwerp</t>
  </si>
  <si>
    <t>One love Roller Dolls, Antwerp</t>
  </si>
  <si>
    <t xml:space="preserve">Rockcity Rollers, Eindhoven </t>
  </si>
  <si>
    <t>Amsterdam Derby Dames, Amsterdam</t>
  </si>
  <si>
    <t>Dire Wolff</t>
  </si>
  <si>
    <t>Nurse Baumwollen</t>
  </si>
  <si>
    <t>Seb</t>
  </si>
  <si>
    <t>Ref Rigerator</t>
  </si>
  <si>
    <t>Agatha Power Tum Tum</t>
  </si>
  <si>
    <t>15 minute game</t>
  </si>
  <si>
    <t>Mixed scrimmage (m/v)</t>
  </si>
  <si>
    <t>Loki - Mixed Teams</t>
  </si>
  <si>
    <t>Thor - Mixed Teams</t>
  </si>
  <si>
    <t>Mixed Teams (m/v)</t>
  </si>
  <si>
    <t>Lord Awesomord</t>
  </si>
  <si>
    <t xml:space="preserve">Namur Rollergirs, Namur (BE) </t>
  </si>
  <si>
    <t>Death Row Honeys, Rotterdam</t>
  </si>
  <si>
    <t>The Parlement of Pain, Den Haag</t>
  </si>
  <si>
    <t>Amsterdam Derby Dames All Stars, Amsterdam</t>
  </si>
  <si>
    <t>Amsterdam Derby Dames B, Amsterdam</t>
  </si>
  <si>
    <t>Freaky Mons'ter Roller Girls, Mons (BE)</t>
  </si>
  <si>
    <t>Go-Go Rollergirls - Cuberdonnas, Gent (BE)</t>
  </si>
  <si>
    <t>Suck City Rock'n Rollers Dolls, Breda</t>
  </si>
  <si>
    <t>Roller Girls of the Apocalypse, Kaiserslauten (DE)</t>
  </si>
  <si>
    <t>Roller Derby Panthers, Saint-Gratien (FR)</t>
  </si>
  <si>
    <t>Kinapori Fistfunkers, Helsinki (FI)</t>
  </si>
  <si>
    <t>Ruhrpott Roller Girls,Essen (DE)</t>
  </si>
  <si>
    <t>Ruhrpott Roller Girls, Essen (DE)</t>
  </si>
  <si>
    <t>Dom City Dolls, Utrecht</t>
  </si>
  <si>
    <t>Valkyrie Warriors, Tilburg</t>
  </si>
  <si>
    <t>NRW Scrimage, Other (DE)</t>
  </si>
  <si>
    <t>Instant Karma</t>
  </si>
  <si>
    <t>Red Peril</t>
  </si>
  <si>
    <t>Mixed Teams (v)</t>
  </si>
  <si>
    <t>Co-Ed Team (m/v)</t>
  </si>
  <si>
    <t>Mighty</t>
  </si>
  <si>
    <t>2x 20 minute scrimage</t>
  </si>
  <si>
    <t>Sporthal Zeeburg, Amsterdam</t>
  </si>
  <si>
    <t>Bembel Town, Frankfurt (DE)</t>
  </si>
  <si>
    <t>ThunderDoms, Utrecht</t>
  </si>
  <si>
    <t>Killerbees, Rotterdam</t>
  </si>
  <si>
    <t>Roger Rapid</t>
  </si>
  <si>
    <t>Berlin Bomshells, Berlin (DE)</t>
  </si>
  <si>
    <t>Tombola</t>
  </si>
  <si>
    <t>Dire Wollf</t>
  </si>
  <si>
    <t xml:space="preserve">Pink Peril Rollerderby, Heerlen </t>
  </si>
  <si>
    <t>Suck City One Hit Wonders, Breda</t>
  </si>
  <si>
    <t>Vi-Kings Basterds (BE)</t>
  </si>
  <si>
    <t>The Motherf*cking Carebears (NL)</t>
  </si>
  <si>
    <t>Varenbeuk, Heerlen</t>
  </si>
  <si>
    <t>Skates of Glory</t>
  </si>
  <si>
    <t>Sporthal Kattenbroek, Antwerp (BE)</t>
  </si>
  <si>
    <t>One love Roller Dolls, Antwerp (BE)</t>
  </si>
  <si>
    <t>Wohnbau Hockey Arena, Essen (DE)</t>
  </si>
  <si>
    <t>Brussels derby pixies, Brussels (BE)</t>
  </si>
  <si>
    <t>Devide by Zero</t>
  </si>
  <si>
    <t>Joe Care</t>
  </si>
  <si>
    <t>Halloween sur5al</t>
  </si>
  <si>
    <t>Barbaard</t>
  </si>
  <si>
    <t>H Appie Shaker</t>
  </si>
  <si>
    <t>Sur5al</t>
  </si>
  <si>
    <t>STRD C-Stars, Stockholm (SE)</t>
  </si>
  <si>
    <t>Portsmouth Roller Wenches, Portsmouth (UK)</t>
  </si>
  <si>
    <t>Sporthal Houtrust, Scheveningen</t>
  </si>
  <si>
    <t>Parlement of Pain</t>
  </si>
  <si>
    <t>3x 30 minute scrimage</t>
  </si>
  <si>
    <t>Delerious Diver</t>
  </si>
  <si>
    <t>Biohazard</t>
  </si>
  <si>
    <t>Team Black</t>
  </si>
  <si>
    <t>Team White</t>
  </si>
  <si>
    <t>Der Konig</t>
  </si>
  <si>
    <t>Bear City Roller Derby (DE)</t>
  </si>
  <si>
    <t>Berlin (DE)</t>
  </si>
  <si>
    <t>Full scrimmage at EROC</t>
  </si>
  <si>
    <t>Lulu D Blood</t>
  </si>
  <si>
    <t>DirtyHarry</t>
  </si>
  <si>
    <t>Salle Edgard Hismans, Quaregnon (BE)</t>
  </si>
  <si>
    <t>Team Netherlands</t>
  </si>
  <si>
    <t>Team Finland (FI)</t>
  </si>
  <si>
    <t>Team Belgium (BE)</t>
  </si>
  <si>
    <t>Mons'ter Munch Derby (BE)</t>
  </si>
  <si>
    <t>Rockcity Rollers Justice League</t>
  </si>
  <si>
    <t xml:space="preserve">Rockcity Rollers high Voltage, Eindhoven </t>
  </si>
  <si>
    <t>(H) Appie Shaker</t>
  </si>
  <si>
    <t xml:space="preserve">Junior Rockcity Rollers, Eindhoven </t>
  </si>
  <si>
    <t>Blackland Teeanage Terrors, Choirlois (BE)</t>
  </si>
  <si>
    <t>Sporthal De Horstacker, Nijmegen</t>
  </si>
  <si>
    <t>Roadkill Rollers, Nijmegen</t>
  </si>
  <si>
    <t>St Pauli Wirtschaftsgymnasium, Hamburg (DE)</t>
  </si>
  <si>
    <t>Harbor Girls, Hamburg (DE)</t>
  </si>
  <si>
    <t>Harbor Girls, Hamburg A (DE)</t>
  </si>
  <si>
    <t>Harbor Girls, Hamburg B (DE)</t>
  </si>
  <si>
    <t>Sucker Punch Rollergirls, Nurnberg (DE)</t>
  </si>
  <si>
    <t xml:space="preserve">Rockcity Rollers A, Eindhoven </t>
  </si>
  <si>
    <t>Henchman</t>
  </si>
  <si>
    <t>The incredible Hans</t>
  </si>
  <si>
    <t xml:space="preserve">Rockcity Rollers B, Eindhoven </t>
  </si>
  <si>
    <t>Rotterdam Roller Derby, Rotterdam</t>
  </si>
  <si>
    <t>Rotterdam Deathrow Honeys, Rotterdam</t>
  </si>
  <si>
    <t>Rotterdam Killerbees, Rotterdam</t>
  </si>
  <si>
    <t>Demolition Derby Dolls, Hannover</t>
  </si>
  <si>
    <t>Margriethal, Schiedam</t>
  </si>
  <si>
    <t xml:space="preserve">Harpies Roller Derby Milano, Milan (IT) </t>
  </si>
  <si>
    <t>Dragon Balls Rollerderby (UK)</t>
  </si>
  <si>
    <t>Caen Derby Girls, Caen (FR)</t>
  </si>
  <si>
    <t>Trick Snapshot</t>
  </si>
  <si>
    <t>Utrecht, the Netherlands</t>
  </si>
  <si>
    <t>MegaHz</t>
  </si>
  <si>
    <t>Rock'n Rollerderby</t>
  </si>
  <si>
    <t>Amsterdam Roller Derby B.ADD, Amsterdam</t>
  </si>
  <si>
    <t>Thunderdoms (Dom City Dolls B), Utrecht</t>
  </si>
  <si>
    <t>Namur Roller Girls B, Namur (FR)</t>
  </si>
  <si>
    <t>Barbaard (THNSO)</t>
  </si>
  <si>
    <t>HoneyBeeRoachFest</t>
  </si>
  <si>
    <t>Rotterdam, NL</t>
  </si>
  <si>
    <t>Rotterdam Roller Derby</t>
  </si>
  <si>
    <t>Rotterdam Classy Cockroaches</t>
  </si>
  <si>
    <t>The Switchblade Roller Grrrls, Lille (FR)</t>
  </si>
  <si>
    <t>Les Baronnes Von Schlass, Lille (FR)</t>
  </si>
  <si>
    <t>South German Men's Roller Derby, (DE)</t>
  </si>
  <si>
    <t>Road 2 Glory 2016</t>
  </si>
  <si>
    <t>Sporthal Plantin En Moretus, Antwerp, Belgium</t>
  </si>
  <si>
    <t>One Love Roller Dolls</t>
  </si>
  <si>
    <t>Freaky Mons'ter Derby Ladies All-Stars</t>
  </si>
  <si>
    <t>Arnhem Fallen Angels All-Stars</t>
  </si>
  <si>
    <t>THR: Agatha Power 'tum tum'</t>
  </si>
  <si>
    <t>THNSO: Nurse Baumwollen</t>
  </si>
  <si>
    <t>Cuberdonna’s (Gent Go-Go Girls B Team)</t>
  </si>
  <si>
    <t>Rolling Zombie Dolls All-Stars</t>
  </si>
  <si>
    <t>Rotterdam Roller Derby All-Stars</t>
  </si>
  <si>
    <t>Holy Wheel Menace From Liège All-Stars</t>
  </si>
  <si>
    <t>Blackland Rockin’ K-Rollers All-Stars</t>
  </si>
  <si>
    <t>Suck City Rock’n Roller Dolls All-Stars</t>
  </si>
  <si>
    <t>Roller Derby Luxembourg All-Stars</t>
  </si>
  <si>
    <t>Head of STATS</t>
  </si>
  <si>
    <t>Suck City Rock’n Roller Dolls, Breda</t>
  </si>
  <si>
    <t>Arnhem Fallen Angels, Arnhem</t>
  </si>
  <si>
    <t>2nd Skin</t>
  </si>
  <si>
    <t>Mazuzu</t>
  </si>
  <si>
    <t>Breda, the Netherlands</t>
  </si>
  <si>
    <t>Skates of Glory 2016</t>
  </si>
  <si>
    <t>One Love Roller Dolls All-Stars</t>
  </si>
  <si>
    <t>Brussels Derby Pixies All-Stars</t>
  </si>
  <si>
    <t>Dom City Dolls All-Stars</t>
  </si>
  <si>
    <t>Namur Roller Girls All-Stars</t>
  </si>
  <si>
    <t>Holy Wheels Menace All-Stars</t>
  </si>
  <si>
    <t>Freaky Mons’ter Derby Ladies All-Stars</t>
  </si>
  <si>
    <t>HR: Dire Wolff
HNSO: Emily of the State, Head of Stats</t>
  </si>
  <si>
    <t>HR: MegaHz
HNSO: I am Groot, Head of Stats</t>
  </si>
  <si>
    <t>HR: MegaHz
HNSO: Emily of the State, Head of Stats</t>
  </si>
  <si>
    <t>HR: Dire Wolff
HNSO: I am Groot, Head of Stats</t>
  </si>
  <si>
    <t>Sporthal De Varenbeuk, Heerlen</t>
  </si>
  <si>
    <t>Pink Peril Roller Derby</t>
  </si>
  <si>
    <t>Pink Peril Roller Derby, Heerlen</t>
  </si>
  <si>
    <t>Northern Lightning Rollergirls</t>
  </si>
  <si>
    <t>Deadly Darlings, Dusseldorf (DE)</t>
  </si>
  <si>
    <t>Dom City Thunderdoms</t>
  </si>
  <si>
    <t>Octo</t>
  </si>
  <si>
    <t>Mixed Coed team Two</t>
  </si>
  <si>
    <t>Mixed Coed team One</t>
  </si>
  <si>
    <t xml:space="preserve">Rockcity Rollers High Voltage, Eindhoven </t>
  </si>
  <si>
    <t>2nd position</t>
  </si>
  <si>
    <t>STATS</t>
  </si>
  <si>
    <t>Stats</t>
  </si>
  <si>
    <t>Dutch Championship, Bloed, Skates &amp; Tranen</t>
  </si>
  <si>
    <t>Beursgebouw, Eindhoven</t>
  </si>
  <si>
    <t>Amsterdam Roller Derby All Stars, Amsterdam</t>
  </si>
  <si>
    <t>Nurgle Bomber</t>
  </si>
  <si>
    <t>Arnhem Fallen Angels All-Stars, Arnhem</t>
  </si>
  <si>
    <t>Firestarter</t>
  </si>
  <si>
    <t>Parlement of Pain, Den Haag</t>
  </si>
  <si>
    <t>Suck City Rock’n Rollers, Breda</t>
  </si>
  <si>
    <t>Sporthal De ganzerik, Breda</t>
  </si>
  <si>
    <t>Roller Derby Twente, Enschede</t>
  </si>
  <si>
    <t>Viole(n)tly Happy</t>
  </si>
  <si>
    <t>Battle of the Beasts III</t>
  </si>
  <si>
    <t>Valkenswaard, Netherlands</t>
  </si>
  <si>
    <t>Spankalot Productions</t>
  </si>
  <si>
    <t>Chaos Engine</t>
  </si>
  <si>
    <t>Barcelona Rocknrollaz MRD</t>
  </si>
  <si>
    <t>Short format game - 1x30mins</t>
  </si>
  <si>
    <t>Game 1</t>
  </si>
  <si>
    <t>Knights of Oldham</t>
  </si>
  <si>
    <t>Monster Munch Derby Dudes</t>
  </si>
  <si>
    <t>Mercy B Coup</t>
  </si>
  <si>
    <t>Pol Kiwy</t>
  </si>
  <si>
    <t>Game 4</t>
  </si>
  <si>
    <t>MadRiders</t>
  </si>
  <si>
    <t>The Carebears</t>
  </si>
  <si>
    <t>2nd skin</t>
  </si>
  <si>
    <t>TomBola</t>
  </si>
  <si>
    <t>Game 3</t>
  </si>
  <si>
    <t>Panam Squad B</t>
  </si>
  <si>
    <t>Tinker Ale</t>
  </si>
  <si>
    <t>Game 12</t>
  </si>
  <si>
    <t>Les Moustaches</t>
  </si>
  <si>
    <t>Der Haßliche Rest</t>
  </si>
  <si>
    <t>The Incredible Hans</t>
  </si>
  <si>
    <t>Game 14</t>
  </si>
  <si>
    <t>Fester</t>
  </si>
  <si>
    <t>Game 16</t>
  </si>
  <si>
    <t>Inglorious Beasterds</t>
  </si>
  <si>
    <t>Sparks Mae Fly</t>
  </si>
  <si>
    <t>Miss Fury</t>
  </si>
  <si>
    <t>Short format game - 2x20mins</t>
  </si>
  <si>
    <t>Game 20</t>
  </si>
  <si>
    <t>NSFW</t>
  </si>
  <si>
    <t>The Parlement of Pain B, the Jokers, Den Haag</t>
  </si>
  <si>
    <t>The Parlement of Pain A, Queens of POP, Den Haag</t>
  </si>
  <si>
    <t xml:space="preserve">Namur Rollergirs B, Namur (BE) </t>
  </si>
  <si>
    <t>Sporthal Oranjeplein, Den Haag</t>
  </si>
  <si>
    <t xml:space="preserve">Roller Derby Lille </t>
  </si>
  <si>
    <t xml:space="preserve">Roller Derby Lille, Les Baronnes Von Schlass (FR) </t>
  </si>
  <si>
    <t>Roller Derby Saint-Gratien, Les Panthers Miaou (FR)</t>
  </si>
  <si>
    <t>Roller Derby Saint-Gratien, Les Panthers Graou (FR)</t>
  </si>
  <si>
    <t>Roller Derby Rouen, Les Croque-Morts (FR)</t>
  </si>
  <si>
    <t>Roller Derby Lille, Les Barbiers de Sevice (FR)</t>
  </si>
  <si>
    <t>Roller Derby Lille, The Switchblade Rollergrrls (FR)</t>
  </si>
  <si>
    <t xml:space="preserve">Namur Rollergirs C, Namur (BE) </t>
  </si>
  <si>
    <t>Roger Ralabbit</t>
  </si>
  <si>
    <t>Simone Veille !</t>
  </si>
  <si>
    <t>Roller Derby Metz A, (FR)</t>
  </si>
  <si>
    <t>Halle de la Glisse, Lille (FR)</t>
  </si>
  <si>
    <t xml:space="preserve">Gemeentelijk Sportcentrum, Breda </t>
  </si>
  <si>
    <t>mock-sanctioned</t>
  </si>
  <si>
    <t>Tipsy</t>
  </si>
  <si>
    <t>Market Gardners, Eindhoven, Nijmegen, Arnhem</t>
  </si>
  <si>
    <t>Glorious Basterds (BE)</t>
  </si>
  <si>
    <t>Welmo</t>
  </si>
  <si>
    <t>Stuttgart Valley Rollergirls A - Hit Girls  (DE)</t>
  </si>
  <si>
    <t>Stuttgart Valley Rollergirls B - The Bad Seed (DE)</t>
  </si>
  <si>
    <t>Shitty City Rollers (FI)</t>
  </si>
  <si>
    <t>The World</t>
  </si>
  <si>
    <t>Namur Glorious Basterds (BE)</t>
  </si>
  <si>
    <t>Roller Derby Lille, Smashing Machettes (FR)</t>
  </si>
  <si>
    <t>Les VîKings, Liege (BE)</t>
  </si>
  <si>
    <t>Floreffe (BE)</t>
  </si>
  <si>
    <t>VanouchK</t>
  </si>
  <si>
    <t>De Ganzerik, Breda</t>
  </si>
  <si>
    <t>Brabo Cup 2017</t>
  </si>
  <si>
    <t>Anvers, BE</t>
  </si>
  <si>
    <t>Nantes Derby Girls</t>
  </si>
  <si>
    <t>THR Igor Maniac</t>
  </si>
  <si>
    <t>THNSO Princess Bitch</t>
  </si>
  <si>
    <t>CHR Eddie Whizzard CHNSO Pussy Panzerfaust</t>
  </si>
  <si>
    <t>Nottingham Hellfire Harlots</t>
  </si>
  <si>
    <t>Panam Squad</t>
  </si>
  <si>
    <t>Manneken Beasts</t>
  </si>
  <si>
    <t>HR Logan Nighthawk HNSO Jumpin'Jaks Smash</t>
  </si>
  <si>
    <t>Lille Roller Girls</t>
  </si>
  <si>
    <t>Blackland Rockin'K Rollers (BE)</t>
  </si>
  <si>
    <t>Ruhrpott Roller Girls B,Essen (DE)</t>
  </si>
  <si>
    <t>Sporthal Elderveld, Arnhem</t>
  </si>
  <si>
    <t>Arnhem Fallen Angels</t>
  </si>
  <si>
    <t>mighty Morales</t>
  </si>
  <si>
    <t>Roller Derby Erfurt, (DE)</t>
  </si>
  <si>
    <t>Namur Roller Girls B (BE)</t>
  </si>
  <si>
    <t>Brussels Atomium Kittens (BE)</t>
  </si>
  <si>
    <t>Lille Roller Girls (FR)</t>
  </si>
  <si>
    <t>Roller Derby World Cup 2018</t>
  </si>
  <si>
    <t>EventCity, Manchester, United Kingdom</t>
  </si>
  <si>
    <t>Rainy City Roller Derby</t>
  </si>
  <si>
    <t>Team Aotearoa</t>
  </si>
  <si>
    <t>Team Spain</t>
  </si>
  <si>
    <t>THR: Rawk &amp; Rev Riot</t>
  </si>
  <si>
    <t>THNSO: Petti &amp; Kirahvi</t>
  </si>
  <si>
    <t>Team Wales</t>
  </si>
  <si>
    <t>Team Scotland</t>
  </si>
  <si>
    <t>Team Denmark</t>
  </si>
  <si>
    <t>Team Indigenous</t>
  </si>
  <si>
    <t>Team Czech Republic</t>
  </si>
  <si>
    <t>Team Germany</t>
  </si>
  <si>
    <t>CHR: Total Miscall, CHNSO: Seath Lord</t>
  </si>
  <si>
    <t>Team Portugal</t>
  </si>
  <si>
    <t>Team Austria</t>
  </si>
  <si>
    <t>Team Japan</t>
  </si>
  <si>
    <t>Team Poland</t>
  </si>
  <si>
    <t>CHR: Big Smack &amp; Fries, CHNSO: Seath Lord - One half, continuous running period clock</t>
  </si>
  <si>
    <t>Team Italy</t>
  </si>
  <si>
    <t>CHR: Mass, CHNSO: Seath Lord - One half, continuous running period clock</t>
  </si>
  <si>
    <t>Team Ireland</t>
  </si>
  <si>
    <t>Team Korea</t>
  </si>
  <si>
    <t>Team Belgium</t>
  </si>
  <si>
    <t>CHR: Seizure, CHNSO: Seath Lord - One half, continuous running period clock</t>
  </si>
  <si>
    <t>CHR: Fu Man Drew, CHNSO: Seath Lord - One half, continuous running period clock</t>
  </si>
  <si>
    <t>CHR: der Konich, CHNSO: Seath Lord - One half, continuous running period clock</t>
  </si>
  <si>
    <t>CHR: Eddie Whizzard, CHNSO: Seath Lord</t>
  </si>
  <si>
    <t>CHR: Penny Whistler, CHNSO: Seath Lord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</si>
</sst>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d/yyyy\ h:mm:ss"/>
    <numFmt numFmtId="165" formatCode="yyyy\-mm\-dd"/>
    <numFmt numFmtId="166" formatCode="yyyy&quot;-&quot;mm&quot;-&quot;dd"/>
  </numFmts>
  <fonts count="43" x14ac:knownFonts="1">
    <font>
      <sz val="10"/>
      <color rgb="FF000000"/>
      <name val="Arial"/>
    </font>
    <font>
      <sz val="32"/>
      <color rgb="FF000000"/>
      <name val="Times New Roman"/>
    </font>
    <font>
      <sz val="10"/>
      <name val="Arial"/>
    </font>
    <font>
      <sz val="10"/>
      <name val="Arial"/>
    </font>
    <font>
      <sz val="36"/>
      <color rgb="FF000000"/>
      <name val="Times New Roman"/>
    </font>
    <font>
      <b/>
      <sz val="10"/>
      <color rgb="FFFFFFFF"/>
      <name val="Arial"/>
    </font>
    <font>
      <sz val="32"/>
      <color rgb="FF000000"/>
      <name val="Viper nora"/>
    </font>
    <font>
      <b/>
      <sz val="12"/>
      <color rgb="FF000000"/>
      <name val="Arial"/>
    </font>
    <font>
      <sz val="36"/>
      <color rgb="FF000000"/>
      <name val="Arial"/>
    </font>
    <font>
      <sz val="36"/>
      <name val="Arial"/>
    </font>
    <font>
      <b/>
      <sz val="10"/>
      <name val="Arial"/>
    </font>
    <font>
      <b/>
      <sz val="8"/>
      <name val="Arial"/>
    </font>
    <font>
      <sz val="36"/>
      <color rgb="FF000000"/>
      <name val="Arial"/>
    </font>
    <font>
      <sz val="10"/>
      <color rgb="FF000000"/>
      <name val="Arial"/>
    </font>
    <font>
      <b/>
      <i/>
      <sz val="10"/>
      <name val="Arial"/>
    </font>
    <font>
      <b/>
      <sz val="11"/>
      <name val="Arial"/>
    </font>
    <font>
      <b/>
      <sz val="11"/>
      <color rgb="FF000000"/>
      <name val="Arial"/>
    </font>
    <font>
      <b/>
      <i/>
      <sz val="10"/>
      <color rgb="FF000000"/>
      <name val="Arial"/>
    </font>
    <font>
      <b/>
      <sz val="10"/>
      <color rgb="FF000000"/>
      <name val="Arial"/>
    </font>
    <font>
      <b/>
      <u/>
      <sz val="12"/>
      <color rgb="FF3F3F3F"/>
      <name val="Cambria"/>
    </font>
    <font>
      <i/>
      <sz val="11"/>
      <name val="Arial"/>
    </font>
    <font>
      <sz val="10"/>
      <color rgb="FFFF0000"/>
      <name val="Arial"/>
    </font>
    <font>
      <b/>
      <sz val="9"/>
      <name val="Arial"/>
    </font>
    <font>
      <sz val="6"/>
      <name val="Arial"/>
    </font>
    <font>
      <b/>
      <sz val="7"/>
      <color rgb="FF000000"/>
      <name val="Arial"/>
    </font>
    <font>
      <b/>
      <u/>
      <sz val="12"/>
      <color rgb="FF3F3F3F"/>
      <name val="Cambria"/>
    </font>
    <font>
      <i/>
      <sz val="10"/>
      <color rgb="FF000000"/>
      <name val="Arial"/>
    </font>
    <font>
      <sz val="11"/>
      <color rgb="FF000000"/>
      <name val="Arial"/>
    </font>
    <font>
      <i/>
      <sz val="10"/>
      <name val="Arial"/>
    </font>
    <font>
      <b/>
      <sz val="8"/>
      <color rgb="FF000000"/>
      <name val="Arial"/>
    </font>
    <font>
      <b/>
      <sz val="10"/>
      <color rgb="FF3F3F3F"/>
      <name val="Arial"/>
    </font>
    <font>
      <u/>
      <sz val="10"/>
      <color rgb="FF000000"/>
      <name val="Arial"/>
    </font>
    <font>
      <b/>
      <sz val="9"/>
      <color rgb="FF000000"/>
      <name val="Arial"/>
    </font>
    <font>
      <sz val="6"/>
      <color rgb="FF000000"/>
      <name val="Arial"/>
    </font>
    <font>
      <sz val="8"/>
      <name val="Arial"/>
    </font>
    <font>
      <b/>
      <sz val="8"/>
      <color rgb="FFFFFFFF"/>
      <name val="Arial"/>
    </font>
    <font>
      <b/>
      <sz val="6"/>
      <name val="Arial"/>
    </font>
    <font>
      <b/>
      <sz val="12"/>
      <name val="Arial"/>
    </font>
    <font>
      <b/>
      <sz val="6"/>
      <color rgb="FF000000"/>
      <name val="Arial"/>
    </font>
    <font>
      <b/>
      <i/>
      <sz val="10"/>
      <color rgb="FFFFFFFF"/>
      <name val="Arial"/>
    </font>
    <font>
      <sz val="10"/>
      <color rgb="FFFFFFFF"/>
      <name val="Arial"/>
    </font>
    <font>
      <u/>
      <sz val="10"/>
      <color theme="11"/>
      <name val="Arial"/>
    </font>
    <font>
      <sz val="13"/>
      <color rgb="FF000000"/>
      <name val="Arial"/>
    </font>
  </fonts>
  <fills count="17">
    <fill>
      <patternFill patternType="none"/>
    </fill>
    <fill>
      <patternFill patternType="gray125"/>
    </fill>
    <fill>
      <patternFill patternType="solid">
        <fgColor rgb="FFF9EBEE"/>
        <bgColor rgb="FFF9EBEE"/>
      </patternFill>
    </fill>
    <fill>
      <patternFill patternType="solid">
        <fgColor rgb="FFA61C00"/>
        <bgColor rgb="FFA61C00"/>
      </patternFill>
    </fill>
    <fill>
      <patternFill patternType="solid">
        <fgColor rgb="FFFFFFFF"/>
        <bgColor rgb="FFFFFFFF"/>
      </patternFill>
    </fill>
    <fill>
      <patternFill patternType="solid">
        <fgColor rgb="FFD9D9D9"/>
        <bgColor rgb="FFD9D9D9"/>
      </patternFill>
    </fill>
    <fill>
      <patternFill patternType="solid">
        <fgColor rgb="FFC3F9C2"/>
        <bgColor rgb="FFC3F9C2"/>
      </patternFill>
    </fill>
    <fill>
      <patternFill patternType="solid">
        <fgColor rgb="FFEFEFEF"/>
        <bgColor rgb="FFEFEFEF"/>
      </patternFill>
    </fill>
    <fill>
      <patternFill patternType="solid">
        <fgColor rgb="FF000000"/>
        <bgColor rgb="FF000000"/>
      </patternFill>
    </fill>
    <fill>
      <patternFill patternType="solid">
        <fgColor rgb="FFFCE5CD"/>
        <bgColor rgb="FFFCE5CD"/>
      </patternFill>
    </fill>
    <fill>
      <patternFill patternType="solid">
        <fgColor rgb="FFF3F3F3"/>
        <bgColor rgb="FFF3F3F3"/>
      </patternFill>
    </fill>
    <fill>
      <patternFill patternType="solid">
        <fgColor rgb="FFF8F8F8"/>
        <bgColor rgb="FFF8F8F8"/>
      </patternFill>
    </fill>
    <fill>
      <patternFill patternType="solid">
        <fgColor rgb="FFFFBDE1"/>
        <bgColor rgb="FFFFBDE1"/>
      </patternFill>
    </fill>
    <fill>
      <patternFill patternType="solid">
        <fgColor rgb="FFBFBFBF"/>
        <bgColor rgb="FFBFBFBF"/>
      </patternFill>
    </fill>
    <fill>
      <patternFill patternType="solid">
        <fgColor rgb="FFAED8FF"/>
        <bgColor rgb="FFAED8FF"/>
      </patternFill>
    </fill>
    <fill>
      <patternFill patternType="solid">
        <fgColor rgb="FF4A86E8"/>
        <bgColor rgb="FF4A86E8"/>
      </patternFill>
    </fill>
    <fill>
      <patternFill patternType="solid">
        <fgColor rgb="FF6AA84F"/>
        <bgColor rgb="FF6AA84F"/>
      </patternFill>
    </fill>
  </fills>
  <borders count="20">
    <border>
      <left/>
      <right/>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5">
    <xf numFmtId="0" fontId="0"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 fillId="0" borderId="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cellStyleXfs>
  <cellXfs count="348">
    <xf numFmtId="0" fontId="0" fillId="0" borderId="0" xfId="0" applyFont="1" applyAlignment="1"/>
    <xf numFmtId="0" fontId="1" fillId="2" borderId="1" xfId="0" applyFont="1" applyFill="1" applyBorder="1" applyAlignment="1">
      <alignment horizontal="right"/>
    </xf>
    <xf numFmtId="0" fontId="3" fillId="0" borderId="0" xfId="0" applyFont="1" applyAlignment="1"/>
    <xf numFmtId="0" fontId="3" fillId="4" borderId="0" xfId="0" applyFont="1" applyFill="1" applyAlignment="1"/>
    <xf numFmtId="0" fontId="6" fillId="2" borderId="4" xfId="0" applyFont="1" applyFill="1" applyBorder="1" applyAlignment="1">
      <alignment horizontal="center"/>
    </xf>
    <xf numFmtId="0" fontId="6" fillId="2" borderId="1" xfId="0" applyFont="1" applyFill="1" applyBorder="1" applyAlignment="1">
      <alignment horizontal="center"/>
    </xf>
    <xf numFmtId="0" fontId="7" fillId="5" borderId="1"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 xfId="0" applyFont="1" applyFill="1" applyBorder="1" applyAlignment="1">
      <alignment horizontal="center" vertical="center"/>
    </xf>
    <xf numFmtId="0" fontId="6" fillId="6" borderId="4" xfId="0" applyFont="1" applyFill="1" applyBorder="1" applyAlignment="1">
      <alignment horizontal="center"/>
    </xf>
    <xf numFmtId="0" fontId="6" fillId="6" borderId="1" xfId="0" applyFont="1" applyFill="1" applyBorder="1" applyAlignment="1">
      <alignment horizontal="center"/>
    </xf>
    <xf numFmtId="0" fontId="7" fillId="5" borderId="3" xfId="0" applyFont="1" applyFill="1" applyBorder="1" applyAlignment="1">
      <alignment horizontal="left" vertical="center"/>
    </xf>
    <xf numFmtId="0" fontId="7" fillId="5" borderId="1" xfId="0" applyFont="1" applyFill="1" applyBorder="1" applyAlignment="1">
      <alignment horizontal="left" vertical="center"/>
    </xf>
    <xf numFmtId="0" fontId="7" fillId="7" borderId="1" xfId="0" applyFont="1" applyFill="1" applyBorder="1" applyAlignment="1">
      <alignment horizontal="center" vertical="center"/>
    </xf>
    <xf numFmtId="0" fontId="3" fillId="0" borderId="0" xfId="0" applyFont="1"/>
    <xf numFmtId="0" fontId="7" fillId="7" borderId="1" xfId="0" applyFont="1" applyFill="1" applyBorder="1" applyAlignment="1">
      <alignment horizontal="center" vertical="center"/>
    </xf>
    <xf numFmtId="0" fontId="7" fillId="5" borderId="5" xfId="0" applyFont="1" applyFill="1" applyBorder="1" applyAlignment="1">
      <alignment horizontal="center" vertical="center"/>
    </xf>
    <xf numFmtId="0" fontId="8" fillId="0" borderId="1" xfId="0" applyFont="1" applyBorder="1" applyAlignment="1">
      <alignment horizontal="center" vertical="center"/>
    </xf>
    <xf numFmtId="0" fontId="9" fillId="4" borderId="0" xfId="0" applyFont="1" applyFill="1" applyAlignment="1">
      <alignment horizontal="center" vertical="center"/>
    </xf>
    <xf numFmtId="0" fontId="7" fillId="7" borderId="3" xfId="0" applyFont="1" applyFill="1" applyBorder="1" applyAlignment="1">
      <alignment horizontal="left" vertical="center"/>
    </xf>
    <xf numFmtId="0" fontId="12"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xf numFmtId="0" fontId="13" fillId="0" borderId="2" xfId="0" applyFont="1" applyBorder="1"/>
    <xf numFmtId="0" fontId="3" fillId="0" borderId="4" xfId="0" applyFont="1" applyBorder="1"/>
    <xf numFmtId="0" fontId="13" fillId="0" borderId="0" xfId="0" applyFont="1"/>
    <xf numFmtId="0" fontId="14" fillId="2" borderId="8" xfId="0" applyFont="1" applyFill="1" applyBorder="1" applyAlignment="1"/>
    <xf numFmtId="0" fontId="7" fillId="7" borderId="9" xfId="0" applyFont="1" applyFill="1" applyBorder="1" applyAlignment="1">
      <alignment horizontal="center" vertical="center"/>
    </xf>
    <xf numFmtId="0" fontId="7" fillId="7" borderId="1" xfId="0" applyFont="1" applyFill="1" applyBorder="1" applyAlignment="1">
      <alignment horizontal="left" vertical="center"/>
    </xf>
    <xf numFmtId="0" fontId="3" fillId="4" borderId="7" xfId="0" applyFont="1" applyFill="1" applyBorder="1" applyAlignment="1"/>
    <xf numFmtId="0" fontId="13" fillId="2" borderId="8" xfId="0" applyFont="1" applyFill="1" applyBorder="1" applyAlignment="1"/>
    <xf numFmtId="0" fontId="3" fillId="0" borderId="7" xfId="0" applyFont="1" applyBorder="1"/>
    <xf numFmtId="0" fontId="17" fillId="9" borderId="8" xfId="0" applyFont="1" applyFill="1" applyBorder="1" applyAlignment="1"/>
    <xf numFmtId="0" fontId="13" fillId="9" borderId="8" xfId="0" applyFont="1" applyFill="1" applyBorder="1" applyAlignment="1"/>
    <xf numFmtId="0" fontId="13" fillId="0" borderId="0" xfId="0" applyFont="1" applyAlignment="1">
      <alignment horizontal="center"/>
    </xf>
    <xf numFmtId="0" fontId="18" fillId="7" borderId="8" xfId="0" applyFont="1" applyFill="1" applyBorder="1" applyAlignment="1">
      <alignment vertical="center"/>
    </xf>
    <xf numFmtId="0" fontId="13" fillId="9" borderId="8" xfId="0" applyFont="1" applyFill="1" applyBorder="1" applyAlignment="1">
      <alignment horizontal="center"/>
    </xf>
    <xf numFmtId="0" fontId="13" fillId="0" borderId="0" xfId="0" applyFont="1" applyAlignment="1"/>
    <xf numFmtId="0" fontId="18" fillId="2" borderId="8" xfId="0" applyFont="1" applyFill="1" applyBorder="1" applyAlignment="1"/>
    <xf numFmtId="0" fontId="13" fillId="4" borderId="6" xfId="0" applyFont="1" applyFill="1" applyBorder="1"/>
    <xf numFmtId="0" fontId="7" fillId="4" borderId="0" xfId="0" applyFont="1" applyFill="1" applyAlignment="1">
      <alignment horizontal="center"/>
    </xf>
    <xf numFmtId="0" fontId="3" fillId="4" borderId="8" xfId="0" applyFont="1" applyFill="1" applyBorder="1"/>
    <xf numFmtId="0" fontId="19" fillId="4" borderId="0" xfId="0" applyFont="1" applyFill="1" applyAlignment="1"/>
    <xf numFmtId="0" fontId="3" fillId="4" borderId="8" xfId="0" applyFont="1" applyFill="1" applyBorder="1"/>
    <xf numFmtId="0" fontId="20" fillId="4" borderId="0" xfId="0" applyFont="1" applyFill="1" applyAlignment="1"/>
    <xf numFmtId="0" fontId="13" fillId="0" borderId="0" xfId="0" applyFont="1" applyAlignment="1"/>
    <xf numFmtId="0" fontId="18" fillId="0" borderId="0" xfId="0" applyFont="1"/>
    <xf numFmtId="0" fontId="17" fillId="0" borderId="0" xfId="0" applyFont="1" applyAlignment="1"/>
    <xf numFmtId="0" fontId="10" fillId="0" borderId="8" xfId="0" applyFont="1" applyBorder="1"/>
    <xf numFmtId="0" fontId="18" fillId="9" borderId="8" xfId="0" applyFont="1" applyFill="1" applyBorder="1" applyAlignment="1"/>
    <xf numFmtId="0" fontId="13" fillId="0" borderId="0" xfId="0" applyFont="1" applyAlignment="1">
      <alignment horizontal="center" vertical="center"/>
    </xf>
    <xf numFmtId="0" fontId="13" fillId="4" borderId="0" xfId="0" applyFont="1" applyFill="1" applyAlignment="1">
      <alignment horizontal="center" vertical="center"/>
    </xf>
    <xf numFmtId="0" fontId="22" fillId="7" borderId="11" xfId="0" applyFont="1" applyFill="1" applyBorder="1" applyAlignment="1">
      <alignment horizontal="center"/>
    </xf>
    <xf numFmtId="0" fontId="15" fillId="7" borderId="11" xfId="0" applyFont="1" applyFill="1" applyBorder="1" applyAlignment="1">
      <alignment horizontal="center"/>
    </xf>
    <xf numFmtId="0" fontId="22" fillId="2" borderId="11" xfId="0" applyFont="1" applyFill="1" applyBorder="1" applyAlignment="1">
      <alignment horizontal="center"/>
    </xf>
    <xf numFmtId="0" fontId="15" fillId="2" borderId="11" xfId="0" applyFont="1" applyFill="1" applyBorder="1" applyAlignment="1">
      <alignment horizontal="center"/>
    </xf>
    <xf numFmtId="0" fontId="13" fillId="0" borderId="6" xfId="0" applyFont="1" applyBorder="1"/>
    <xf numFmtId="0" fontId="23" fillId="0" borderId="11" xfId="0" applyFont="1" applyBorder="1" applyAlignment="1">
      <alignment horizontal="center" vertical="center"/>
    </xf>
    <xf numFmtId="0" fontId="18" fillId="4" borderId="0" xfId="0" applyFont="1" applyFill="1" applyAlignment="1">
      <alignment horizontal="center" vertical="center"/>
    </xf>
    <xf numFmtId="0" fontId="18" fillId="2" borderId="8" xfId="0" applyFont="1" applyFill="1" applyBorder="1" applyAlignment="1"/>
    <xf numFmtId="0" fontId="13" fillId="4" borderId="0" xfId="0" applyFont="1" applyFill="1" applyAlignment="1">
      <alignment horizontal="left"/>
    </xf>
    <xf numFmtId="0" fontId="13" fillId="4" borderId="0" xfId="0" applyFont="1" applyFill="1"/>
    <xf numFmtId="0" fontId="18" fillId="4" borderId="0" xfId="0" applyFont="1" applyFill="1"/>
    <xf numFmtId="0" fontId="3" fillId="0" borderId="11" xfId="0" applyFont="1" applyBorder="1" applyAlignment="1">
      <alignment horizontal="center"/>
    </xf>
    <xf numFmtId="0" fontId="18" fillId="4" borderId="0" xfId="0" applyFont="1" applyFill="1" applyAlignment="1">
      <alignment horizontal="left"/>
    </xf>
    <xf numFmtId="0" fontId="18" fillId="9" borderId="8" xfId="0" applyFont="1" applyFill="1" applyBorder="1" applyAlignment="1"/>
    <xf numFmtId="0" fontId="18" fillId="2" borderId="8" xfId="0" applyFont="1" applyFill="1" applyBorder="1" applyAlignment="1">
      <alignment vertical="center"/>
    </xf>
    <xf numFmtId="0" fontId="13" fillId="0" borderId="1" xfId="0" applyFont="1" applyBorder="1"/>
    <xf numFmtId="0" fontId="3" fillId="4" borderId="11" xfId="0" applyFont="1" applyFill="1" applyBorder="1" applyAlignment="1">
      <alignment horizontal="center"/>
    </xf>
    <xf numFmtId="0" fontId="3" fillId="0" borderId="8" xfId="0" applyFont="1" applyBorder="1" applyAlignment="1">
      <alignment horizontal="center"/>
    </xf>
    <xf numFmtId="0" fontId="13" fillId="4" borderId="0" xfId="0" applyFont="1" applyFill="1" applyAlignment="1">
      <alignment horizontal="left"/>
    </xf>
    <xf numFmtId="0" fontId="3" fillId="4" borderId="11" xfId="0" applyFont="1" applyFill="1" applyBorder="1" applyAlignment="1">
      <alignment horizontal="center"/>
    </xf>
    <xf numFmtId="0" fontId="13" fillId="4" borderId="8" xfId="0" applyFont="1" applyFill="1" applyBorder="1" applyAlignment="1">
      <alignment horizontal="center"/>
    </xf>
    <xf numFmtId="0" fontId="13" fillId="4" borderId="1" xfId="0" applyFont="1" applyFill="1" applyBorder="1"/>
    <xf numFmtId="0" fontId="13" fillId="0" borderId="2" xfId="0" applyFont="1" applyBorder="1" applyAlignment="1">
      <alignment horizontal="center"/>
    </xf>
    <xf numFmtId="0" fontId="3" fillId="2" borderId="11" xfId="0" applyFont="1" applyFill="1" applyBorder="1" applyAlignment="1"/>
    <xf numFmtId="0" fontId="26" fillId="4" borderId="0" xfId="0" applyFont="1" applyFill="1" applyAlignment="1">
      <alignment horizontal="left"/>
    </xf>
    <xf numFmtId="0" fontId="18" fillId="4" borderId="0" xfId="0" applyFont="1" applyFill="1" applyAlignment="1">
      <alignment horizontal="left"/>
    </xf>
    <xf numFmtId="0" fontId="13" fillId="4" borderId="0" xfId="0" applyFont="1" applyFill="1" applyAlignment="1">
      <alignment horizontal="left" wrapText="1"/>
    </xf>
    <xf numFmtId="166" fontId="27" fillId="0" borderId="8" xfId="0" applyNumberFormat="1" applyFont="1" applyBorder="1"/>
    <xf numFmtId="0" fontId="13" fillId="4" borderId="8" xfId="0" applyFont="1" applyFill="1" applyBorder="1"/>
    <xf numFmtId="0" fontId="27" fillId="0" borderId="8" xfId="0" applyFont="1" applyBorder="1"/>
    <xf numFmtId="0" fontId="3" fillId="0" borderId="11" xfId="0" applyFont="1" applyBorder="1" applyAlignment="1">
      <alignment horizontal="center"/>
    </xf>
    <xf numFmtId="0" fontId="28" fillId="4" borderId="0" xfId="0" applyFont="1" applyFill="1" applyAlignment="1"/>
    <xf numFmtId="0" fontId="26" fillId="4" borderId="0" xfId="0" applyFont="1" applyFill="1"/>
    <xf numFmtId="0" fontId="23" fillId="0" borderId="11" xfId="0" applyFont="1" applyBorder="1" applyAlignment="1">
      <alignment horizontal="center" vertical="center"/>
    </xf>
    <xf numFmtId="0" fontId="13" fillId="4" borderId="0" xfId="0" applyFont="1" applyFill="1" applyAlignment="1"/>
    <xf numFmtId="0" fontId="30" fillId="4" borderId="0" xfId="0" applyFont="1" applyFill="1" applyAlignment="1"/>
    <xf numFmtId="0" fontId="13" fillId="4" borderId="15" xfId="0" applyFont="1" applyFill="1" applyBorder="1"/>
    <xf numFmtId="0" fontId="3" fillId="4" borderId="0" xfId="0" applyFont="1" applyFill="1" applyAlignment="1">
      <alignment horizontal="left"/>
    </xf>
    <xf numFmtId="0" fontId="28" fillId="4" borderId="0" xfId="0" applyFont="1" applyFill="1" applyAlignment="1">
      <alignment horizontal="left"/>
    </xf>
    <xf numFmtId="0" fontId="10" fillId="7" borderId="12" xfId="0" applyFont="1" applyFill="1" applyBorder="1" applyAlignment="1"/>
    <xf numFmtId="0" fontId="3" fillId="7" borderId="11" xfId="0" applyFont="1" applyFill="1" applyBorder="1" applyAlignment="1"/>
    <xf numFmtId="0" fontId="13" fillId="0" borderId="8" xfId="0" applyFont="1" applyBorder="1" applyAlignment="1"/>
    <xf numFmtId="0" fontId="32" fillId="7" borderId="8" xfId="0" applyFont="1" applyFill="1" applyBorder="1" applyAlignment="1">
      <alignment horizontal="center"/>
    </xf>
    <xf numFmtId="0" fontId="16" fillId="7" borderId="8" xfId="0" applyFont="1" applyFill="1" applyBorder="1" applyAlignment="1">
      <alignment horizontal="center"/>
    </xf>
    <xf numFmtId="0" fontId="13" fillId="0" borderId="8" xfId="0" applyFont="1" applyBorder="1" applyAlignment="1">
      <alignment horizontal="left"/>
    </xf>
    <xf numFmtId="0" fontId="32" fillId="2" borderId="8" xfId="0" applyFont="1" applyFill="1" applyBorder="1" applyAlignment="1">
      <alignment horizontal="center"/>
    </xf>
    <xf numFmtId="0" fontId="16" fillId="2" borderId="8" xfId="0" applyFont="1" applyFill="1" applyBorder="1" applyAlignment="1">
      <alignment horizontal="center"/>
    </xf>
    <xf numFmtId="0" fontId="33" fillId="0" borderId="8" xfId="0" applyFont="1" applyBorder="1" applyAlignment="1">
      <alignment horizontal="center" vertical="center"/>
    </xf>
    <xf numFmtId="0" fontId="3" fillId="0" borderId="8" xfId="0" applyFont="1" applyBorder="1" applyAlignment="1">
      <alignment horizontal="center"/>
    </xf>
    <xf numFmtId="0" fontId="3" fillId="4" borderId="5" xfId="0" applyFont="1" applyFill="1" applyBorder="1" applyAlignment="1">
      <alignment horizontal="center"/>
    </xf>
    <xf numFmtId="0" fontId="13" fillId="0" borderId="0" xfId="0" applyFont="1" applyAlignment="1">
      <alignment horizontal="left"/>
    </xf>
    <xf numFmtId="0" fontId="3" fillId="4" borderId="5" xfId="0" applyFont="1" applyFill="1" applyBorder="1" applyAlignment="1">
      <alignment horizontal="center"/>
    </xf>
    <xf numFmtId="0" fontId="23" fillId="0" borderId="11" xfId="0" applyFont="1" applyBorder="1" applyAlignment="1">
      <alignment horizontal="center" vertical="center"/>
    </xf>
    <xf numFmtId="0" fontId="13" fillId="0" borderId="8" xfId="0" applyFont="1" applyBorder="1" applyAlignment="1">
      <alignment horizontal="center"/>
    </xf>
    <xf numFmtId="0" fontId="13" fillId="0" borderId="8" xfId="0" applyFont="1" applyBorder="1" applyAlignment="1">
      <alignment horizontal="center"/>
    </xf>
    <xf numFmtId="0" fontId="33" fillId="0" borderId="8" xfId="0" applyFont="1" applyBorder="1" applyAlignment="1">
      <alignment horizontal="center" vertical="center"/>
    </xf>
    <xf numFmtId="0" fontId="3" fillId="4" borderId="12" xfId="0" applyFont="1" applyFill="1" applyBorder="1" applyAlignment="1">
      <alignment horizontal="center"/>
    </xf>
    <xf numFmtId="0" fontId="16" fillId="13" borderId="8" xfId="0" applyFont="1" applyFill="1" applyBorder="1" applyAlignment="1">
      <alignment horizontal="center" vertical="center"/>
    </xf>
    <xf numFmtId="0" fontId="15" fillId="0" borderId="11" xfId="0" applyFont="1" applyBorder="1" applyAlignment="1">
      <alignment horizontal="center"/>
    </xf>
    <xf numFmtId="0" fontId="3" fillId="2" borderId="8" xfId="0" applyFont="1" applyFill="1" applyBorder="1" applyAlignment="1"/>
    <xf numFmtId="0" fontId="13" fillId="7" borderId="8" xfId="0" applyFont="1" applyFill="1" applyBorder="1" applyAlignment="1">
      <alignment horizontal="left"/>
    </xf>
    <xf numFmtId="0" fontId="13" fillId="4" borderId="8" xfId="0" applyFont="1" applyFill="1" applyBorder="1" applyAlignment="1">
      <alignment horizontal="center"/>
    </xf>
    <xf numFmtId="0" fontId="3" fillId="0" borderId="2" xfId="0" applyFont="1" applyBorder="1" applyAlignment="1"/>
    <xf numFmtId="0" fontId="17" fillId="2" borderId="8" xfId="0" applyFont="1" applyFill="1" applyBorder="1" applyAlignment="1"/>
    <xf numFmtId="0" fontId="13" fillId="2" borderId="8" xfId="0" applyFont="1" applyFill="1" applyBorder="1" applyAlignment="1">
      <alignment horizontal="left"/>
    </xf>
    <xf numFmtId="0" fontId="18" fillId="7" borderId="8" xfId="0" applyFont="1" applyFill="1" applyBorder="1" applyAlignment="1"/>
    <xf numFmtId="0" fontId="18" fillId="7" borderId="5" xfId="0" applyFont="1" applyFill="1" applyBorder="1" applyAlignment="1"/>
    <xf numFmtId="0" fontId="3" fillId="0" borderId="8" xfId="0" applyFont="1" applyBorder="1"/>
    <xf numFmtId="0" fontId="3" fillId="2" borderId="12" xfId="0" applyFont="1" applyFill="1" applyBorder="1" applyAlignment="1"/>
    <xf numFmtId="0" fontId="3" fillId="4" borderId="0" xfId="0" applyFont="1" applyFill="1"/>
    <xf numFmtId="0" fontId="23" fillId="4" borderId="11" xfId="0" applyFont="1" applyFill="1" applyBorder="1" applyAlignment="1">
      <alignment horizontal="center" vertical="center"/>
    </xf>
    <xf numFmtId="0" fontId="10" fillId="4" borderId="8" xfId="0" applyFont="1" applyFill="1" applyBorder="1"/>
    <xf numFmtId="0" fontId="13" fillId="0" borderId="8" xfId="0" applyFont="1" applyBorder="1" applyAlignment="1">
      <alignment horizontal="center" vertical="center"/>
    </xf>
    <xf numFmtId="0" fontId="13" fillId="2" borderId="8" xfId="0" applyFont="1" applyFill="1" applyBorder="1" applyAlignment="1"/>
    <xf numFmtId="0" fontId="3" fillId="0" borderId="15" xfId="0" applyFont="1" applyBorder="1"/>
    <xf numFmtId="0" fontId="3" fillId="0" borderId="8" xfId="0" applyFont="1" applyBorder="1" applyAlignment="1">
      <alignment horizontal="center" vertical="center"/>
    </xf>
    <xf numFmtId="0" fontId="13" fillId="9" borderId="8" xfId="0" applyFont="1" applyFill="1" applyBorder="1" applyAlignment="1"/>
    <xf numFmtId="0" fontId="26" fillId="0" borderId="0" xfId="0" applyFont="1" applyAlignment="1">
      <alignment horizontal="left"/>
    </xf>
    <xf numFmtId="0" fontId="3" fillId="0" borderId="8" xfId="0" applyFont="1" applyBorder="1"/>
    <xf numFmtId="0" fontId="16" fillId="0" borderId="8" xfId="0" applyFont="1" applyBorder="1" applyAlignment="1">
      <alignment horizontal="center" vertical="center"/>
    </xf>
    <xf numFmtId="0" fontId="11" fillId="0" borderId="0" xfId="0" applyFont="1" applyAlignment="1">
      <alignment horizontal="left" vertical="center"/>
    </xf>
    <xf numFmtId="0" fontId="35" fillId="0" borderId="0" xfId="0" applyFont="1" applyAlignment="1">
      <alignment horizontal="left" vertical="center"/>
    </xf>
    <xf numFmtId="0" fontId="33" fillId="0" borderId="1" xfId="0" applyFont="1" applyBorder="1"/>
    <xf numFmtId="0" fontId="13" fillId="4" borderId="7" xfId="0" applyFont="1" applyFill="1" applyBorder="1"/>
    <xf numFmtId="0" fontId="3" fillId="0" borderId="13" xfId="0" applyFont="1" applyBorder="1" applyAlignment="1"/>
    <xf numFmtId="0" fontId="36" fillId="7" borderId="12" xfId="0" applyFont="1" applyFill="1" applyBorder="1" applyAlignment="1">
      <alignment horizontal="center" wrapText="1"/>
    </xf>
    <xf numFmtId="0" fontId="10" fillId="7" borderId="11" xfId="0" applyFont="1" applyFill="1" applyBorder="1" applyAlignment="1">
      <alignment horizontal="center"/>
    </xf>
    <xf numFmtId="0" fontId="36" fillId="7" borderId="11" xfId="0" applyFont="1" applyFill="1" applyBorder="1" applyAlignment="1">
      <alignment horizontal="center" wrapText="1"/>
    </xf>
    <xf numFmtId="0" fontId="3" fillId="4" borderId="0" xfId="0" applyFont="1" applyFill="1" applyAlignment="1"/>
    <xf numFmtId="0" fontId="3" fillId="0" borderId="12" xfId="0" applyFont="1" applyBorder="1" applyAlignment="1"/>
    <xf numFmtId="0" fontId="3" fillId="0" borderId="11" xfId="0" applyFont="1" applyBorder="1" applyAlignment="1"/>
    <xf numFmtId="0" fontId="3" fillId="0" borderId="11" xfId="0" applyFont="1" applyBorder="1" applyAlignment="1"/>
    <xf numFmtId="0" fontId="13" fillId="0" borderId="3" xfId="0" applyFont="1" applyBorder="1" applyAlignment="1">
      <alignment horizontal="center" vertical="center"/>
    </xf>
    <xf numFmtId="0" fontId="3" fillId="0" borderId="8" xfId="0" applyFont="1" applyBorder="1" applyAlignment="1"/>
    <xf numFmtId="0" fontId="10" fillId="2" borderId="11" xfId="0" applyFont="1" applyFill="1" applyBorder="1" applyAlignment="1">
      <alignment horizontal="center"/>
    </xf>
    <xf numFmtId="0" fontId="13" fillId="0" borderId="3" xfId="0" applyFont="1" applyBorder="1" applyAlignment="1">
      <alignment horizontal="center"/>
    </xf>
    <xf numFmtId="0" fontId="33" fillId="4" borderId="8" xfId="0" applyFont="1" applyFill="1" applyBorder="1" applyAlignment="1">
      <alignment horizontal="center" vertical="center"/>
    </xf>
    <xf numFmtId="0" fontId="3" fillId="0" borderId="0" xfId="0" applyFont="1" applyAlignment="1"/>
    <xf numFmtId="0" fontId="10" fillId="4" borderId="0" xfId="0" applyFont="1" applyFill="1"/>
    <xf numFmtId="0" fontId="13" fillId="0" borderId="3" xfId="0" applyFont="1" applyBorder="1"/>
    <xf numFmtId="0" fontId="16" fillId="0" borderId="8" xfId="0" applyFont="1" applyBorder="1" applyAlignment="1">
      <alignment horizontal="center"/>
    </xf>
    <xf numFmtId="0" fontId="38" fillId="7" borderId="8" xfId="0" applyFont="1" applyFill="1" applyBorder="1" applyAlignment="1">
      <alignment horizontal="center" wrapText="1"/>
    </xf>
    <xf numFmtId="0" fontId="18" fillId="7" borderId="8" xfId="0" applyFont="1" applyFill="1" applyBorder="1" applyAlignment="1">
      <alignment horizontal="center"/>
    </xf>
    <xf numFmtId="0" fontId="13" fillId="0" borderId="1" xfId="0" applyFont="1" applyBorder="1" applyAlignment="1">
      <alignment horizontal="center"/>
    </xf>
    <xf numFmtId="0" fontId="13" fillId="0" borderId="8" xfId="0" applyFont="1" applyBorder="1" applyAlignment="1">
      <alignment horizontal="center" vertical="center"/>
    </xf>
    <xf numFmtId="0" fontId="18" fillId="2" borderId="8" xfId="0" applyFont="1" applyFill="1" applyBorder="1" applyAlignment="1">
      <alignment horizontal="center"/>
    </xf>
    <xf numFmtId="0" fontId="13" fillId="0" borderId="8" xfId="0" applyFont="1" applyBorder="1" applyAlignment="1">
      <alignment horizontal="center"/>
    </xf>
    <xf numFmtId="0" fontId="13" fillId="0" borderId="8" xfId="0" applyFont="1" applyBorder="1" applyAlignment="1">
      <alignment horizontal="center"/>
    </xf>
    <xf numFmtId="0" fontId="13" fillId="0" borderId="4" xfId="0" applyFont="1" applyBorder="1"/>
    <xf numFmtId="0" fontId="13" fillId="4" borderId="4" xfId="0" applyFont="1" applyFill="1" applyBorder="1"/>
    <xf numFmtId="0" fontId="13" fillId="4" borderId="2" xfId="0" applyFont="1" applyFill="1" applyBorder="1"/>
    <xf numFmtId="0" fontId="3" fillId="2" borderId="8" xfId="0" applyFont="1" applyFill="1" applyBorder="1"/>
    <xf numFmtId="0" fontId="3" fillId="9" borderId="8" xfId="0" applyFont="1" applyFill="1" applyBorder="1"/>
    <xf numFmtId="0" fontId="3" fillId="0" borderId="6" xfId="0" applyFont="1" applyBorder="1"/>
    <xf numFmtId="0" fontId="39" fillId="15" borderId="8" xfId="0" applyFont="1" applyFill="1" applyBorder="1" applyAlignment="1"/>
    <xf numFmtId="0" fontId="40" fillId="15" borderId="8" xfId="0" applyFont="1" applyFill="1" applyBorder="1" applyAlignment="1"/>
    <xf numFmtId="0" fontId="40" fillId="0" borderId="0" xfId="0" applyFont="1" applyAlignment="1"/>
    <xf numFmtId="0" fontId="39" fillId="16" borderId="8" xfId="0" applyFont="1" applyFill="1" applyBorder="1" applyAlignment="1"/>
    <xf numFmtId="0" fontId="40" fillId="16" borderId="8" xfId="0" applyFont="1" applyFill="1" applyBorder="1" applyAlignment="1"/>
    <xf numFmtId="0" fontId="40" fillId="16" borderId="8" xfId="0" applyFont="1" applyFill="1" applyBorder="1" applyAlignment="1">
      <alignment horizontal="center"/>
    </xf>
    <xf numFmtId="0" fontId="5" fillId="15" borderId="8" xfId="0" applyFont="1" applyFill="1" applyBorder="1" applyAlignment="1"/>
    <xf numFmtId="0" fontId="5" fillId="16" borderId="8" xfId="0" applyFont="1" applyFill="1" applyBorder="1" applyAlignment="1"/>
    <xf numFmtId="0" fontId="5" fillId="15" borderId="8" xfId="0" applyFont="1" applyFill="1" applyBorder="1" applyAlignment="1"/>
    <xf numFmtId="0" fontId="5" fillId="16" borderId="8" xfId="0" applyFont="1" applyFill="1" applyBorder="1" applyAlignment="1"/>
    <xf numFmtId="0" fontId="40" fillId="0" borderId="0" xfId="0" applyFont="1"/>
    <xf numFmtId="0" fontId="40" fillId="15" borderId="8" xfId="0" applyFont="1" applyFill="1" applyBorder="1" applyAlignment="1"/>
    <xf numFmtId="0" fontId="40" fillId="16" borderId="8" xfId="0" applyFont="1" applyFill="1" applyBorder="1" applyAlignment="1"/>
    <xf numFmtId="0" fontId="3" fillId="15" borderId="8" xfId="0" applyFont="1" applyFill="1" applyBorder="1"/>
    <xf numFmtId="0" fontId="3" fillId="16" borderId="8" xfId="0" applyFont="1" applyFill="1" applyBorder="1"/>
    <xf numFmtId="0" fontId="13" fillId="4" borderId="12" xfId="0" applyFont="1" applyFill="1" applyBorder="1" applyAlignment="1">
      <alignment horizontal="center"/>
    </xf>
    <xf numFmtId="164" fontId="16" fillId="7" borderId="10" xfId="0" applyNumberFormat="1" applyFont="1" applyFill="1" applyBorder="1" applyAlignment="1">
      <alignment horizontal="center" vertical="center"/>
    </xf>
    <xf numFmtId="0" fontId="16" fillId="7" borderId="10" xfId="0" applyFont="1" applyFill="1" applyBorder="1" applyAlignment="1">
      <alignment horizontal="center" vertical="center"/>
    </xf>
    <xf numFmtId="0" fontId="16" fillId="10" borderId="10" xfId="0" applyFont="1" applyFill="1" applyBorder="1" applyAlignment="1">
      <alignment horizontal="center" vertical="center"/>
    </xf>
    <xf numFmtId="0" fontId="16" fillId="10" borderId="15" xfId="0" applyFont="1" applyFill="1" applyBorder="1" applyAlignment="1">
      <alignment horizontal="center" vertical="center"/>
    </xf>
    <xf numFmtId="0" fontId="16" fillId="7" borderId="15" xfId="0" applyFont="1" applyFill="1" applyBorder="1" applyAlignment="1">
      <alignment horizontal="center" vertical="center"/>
    </xf>
    <xf numFmtId="0" fontId="24" fillId="7" borderId="10" xfId="0" applyFont="1" applyFill="1" applyBorder="1" applyAlignment="1">
      <alignment horizontal="center" vertical="center" wrapText="1"/>
    </xf>
    <xf numFmtId="0" fontId="24" fillId="7" borderId="15" xfId="0" applyFont="1" applyFill="1" applyBorder="1" applyAlignment="1">
      <alignment horizontal="center" vertical="center" wrapText="1"/>
    </xf>
    <xf numFmtId="166" fontId="0" fillId="0" borderId="16" xfId="0" applyNumberFormat="1" applyBorder="1" applyAlignment="1"/>
    <xf numFmtId="0" fontId="0" fillId="0" borderId="16" xfId="0" applyBorder="1" applyAlignment="1"/>
    <xf numFmtId="0" fontId="0" fillId="0" borderId="16" xfId="0" applyFont="1" applyBorder="1" applyAlignment="1"/>
    <xf numFmtId="0" fontId="13" fillId="4" borderId="16" xfId="0" applyFont="1" applyFill="1" applyBorder="1" applyAlignment="1">
      <alignment horizontal="center"/>
    </xf>
    <xf numFmtId="166" fontId="13" fillId="4" borderId="16" xfId="0" applyNumberFormat="1" applyFont="1" applyFill="1" applyBorder="1" applyAlignment="1"/>
    <xf numFmtId="166" fontId="27" fillId="0" borderId="12" xfId="0" applyNumberFormat="1" applyFont="1" applyBorder="1"/>
    <xf numFmtId="0" fontId="13" fillId="4" borderId="12" xfId="0" applyFont="1" applyFill="1" applyBorder="1"/>
    <xf numFmtId="0" fontId="27" fillId="0" borderId="12" xfId="0" applyFont="1" applyBorder="1"/>
    <xf numFmtId="166" fontId="27" fillId="0" borderId="10" xfId="0" applyNumberFormat="1" applyFont="1" applyBorder="1"/>
    <xf numFmtId="0" fontId="13" fillId="4" borderId="10" xfId="0" applyFont="1" applyFill="1" applyBorder="1"/>
    <xf numFmtId="0" fontId="27" fillId="0" borderId="10" xfId="0" applyFont="1" applyBorder="1"/>
    <xf numFmtId="0" fontId="13" fillId="4" borderId="10" xfId="0" applyFont="1" applyFill="1" applyBorder="1" applyAlignment="1">
      <alignment horizontal="center"/>
    </xf>
    <xf numFmtId="0" fontId="13" fillId="4" borderId="16" xfId="0" applyFont="1" applyFill="1" applyBorder="1"/>
    <xf numFmtId="0" fontId="13" fillId="4" borderId="16" xfId="0" applyFont="1" applyFill="1" applyBorder="1" applyAlignment="1"/>
    <xf numFmtId="0" fontId="0" fillId="4" borderId="16" xfId="0" applyFill="1" applyBorder="1" applyAlignment="1"/>
    <xf numFmtId="0" fontId="0" fillId="4" borderId="16" xfId="0" applyFill="1" applyBorder="1" applyAlignment="1">
      <alignment horizontal="center"/>
    </xf>
    <xf numFmtId="0" fontId="0" fillId="4" borderId="16" xfId="0" applyFill="1" applyBorder="1"/>
    <xf numFmtId="0" fontId="0" fillId="4" borderId="16" xfId="0" applyFill="1" applyBorder="1" applyAlignment="1">
      <alignment wrapText="1"/>
    </xf>
    <xf numFmtId="0" fontId="0" fillId="0" borderId="16" xfId="0" applyBorder="1" applyAlignment="1">
      <alignment wrapText="1"/>
    </xf>
    <xf numFmtId="0" fontId="13" fillId="4" borderId="16" xfId="0" applyFont="1" applyFill="1" applyBorder="1" applyAlignment="1">
      <alignment wrapText="1"/>
    </xf>
    <xf numFmtId="166" fontId="13" fillId="0" borderId="16" xfId="0" applyNumberFormat="1" applyFont="1" applyBorder="1"/>
    <xf numFmtId="0" fontId="13" fillId="0" borderId="16" xfId="0" applyFont="1" applyBorder="1" applyAlignment="1">
      <alignment wrapText="1"/>
    </xf>
    <xf numFmtId="0" fontId="0" fillId="0" borderId="0" xfId="0" applyFont="1" applyBorder="1" applyAlignment="1"/>
    <xf numFmtId="0" fontId="0" fillId="0" borderId="16" xfId="0" applyBorder="1" applyAlignment="1">
      <alignment horizontal="left" wrapText="1"/>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16" xfId="0" applyFont="1" applyBorder="1" applyAlignment="1">
      <alignment wrapText="1"/>
    </xf>
    <xf numFmtId="0" fontId="0" fillId="4" borderId="16" xfId="0" applyFont="1" applyFill="1" applyBorder="1" applyAlignment="1">
      <alignment horizontal="center"/>
    </xf>
    <xf numFmtId="0" fontId="0" fillId="4" borderId="16" xfId="0" applyFont="1" applyFill="1" applyBorder="1" applyAlignment="1">
      <alignment wrapText="1"/>
    </xf>
    <xf numFmtId="0" fontId="2" fillId="0" borderId="1" xfId="0" applyFont="1" applyBorder="1"/>
    <xf numFmtId="0" fontId="0" fillId="0" borderId="0" xfId="0" applyFont="1" applyAlignment="1"/>
    <xf numFmtId="0" fontId="18" fillId="2" borderId="3" xfId="0" applyFont="1" applyFill="1" applyBorder="1" applyAlignment="1"/>
    <xf numFmtId="0" fontId="16" fillId="2" borderId="15" xfId="0" applyFont="1" applyFill="1" applyBorder="1" applyAlignment="1">
      <alignment horizontal="center"/>
    </xf>
    <xf numFmtId="0" fontId="16" fillId="2" borderId="16" xfId="0" applyFont="1" applyFill="1" applyBorder="1" applyAlignment="1">
      <alignment horizontal="center"/>
    </xf>
    <xf numFmtId="0" fontId="33" fillId="0" borderId="1" xfId="0" applyFont="1" applyBorder="1" applyAlignment="1">
      <alignment horizontal="center" vertical="center"/>
    </xf>
    <xf numFmtId="0" fontId="13" fillId="4" borderId="1" xfId="0" applyFont="1" applyFill="1" applyBorder="1" applyAlignment="1">
      <alignment horizontal="center"/>
    </xf>
    <xf numFmtId="0" fontId="2" fillId="2" borderId="13" xfId="0" applyFont="1" applyFill="1" applyBorder="1" applyAlignment="1"/>
    <xf numFmtId="0" fontId="33" fillId="0" borderId="16" xfId="0" applyFont="1" applyBorder="1" applyAlignment="1">
      <alignment horizontal="center" vertical="center"/>
    </xf>
    <xf numFmtId="0" fontId="0" fillId="0" borderId="0" xfId="0" applyFont="1" applyAlignment="1"/>
    <xf numFmtId="0" fontId="0" fillId="0" borderId="0" xfId="0" applyFont="1" applyAlignment="1"/>
    <xf numFmtId="0" fontId="42" fillId="0" borderId="0" xfId="0" applyFont="1" applyAlignment="1"/>
    <xf numFmtId="14" fontId="42" fillId="0" borderId="0" xfId="0" applyNumberFormat="1" applyFont="1" applyAlignment="1"/>
    <xf numFmtId="166" fontId="0" fillId="0" borderId="16" xfId="0" applyNumberFormat="1" applyFont="1" applyBorder="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18" fillId="2" borderId="3" xfId="0" applyFont="1" applyFill="1" applyBorder="1" applyAlignment="1">
      <alignment horizontal="center"/>
    </xf>
    <xf numFmtId="0" fontId="2" fillId="0" borderId="5" xfId="0" applyFont="1" applyBorder="1"/>
    <xf numFmtId="0" fontId="29" fillId="7" borderId="10" xfId="0" applyFont="1" applyFill="1" applyBorder="1" applyAlignment="1">
      <alignment horizontal="center"/>
    </xf>
    <xf numFmtId="0" fontId="2" fillId="0" borderId="12" xfId="0" applyFont="1" applyBorder="1"/>
    <xf numFmtId="0" fontId="13" fillId="0" borderId="3" xfId="0" applyFont="1" applyBorder="1" applyAlignment="1">
      <alignment horizontal="center" vertical="center"/>
    </xf>
    <xf numFmtId="0" fontId="2" fillId="0" borderId="1" xfId="0" applyFont="1" applyBorder="1"/>
    <xf numFmtId="0" fontId="1" fillId="0" borderId="0" xfId="0" applyFont="1" applyAlignment="1">
      <alignment horizontal="center"/>
    </xf>
    <xf numFmtId="0" fontId="0" fillId="0" borderId="0" xfId="0" applyFont="1" applyAlignment="1"/>
    <xf numFmtId="0" fontId="0" fillId="0" borderId="3" xfId="0" applyBorder="1" applyAlignment="1">
      <alignment vertical="center"/>
    </xf>
    <xf numFmtId="0" fontId="13" fillId="4" borderId="3" xfId="0" applyFont="1" applyFill="1" applyBorder="1" applyAlignment="1">
      <alignment horizontal="left" vertical="center"/>
    </xf>
    <xf numFmtId="0" fontId="18" fillId="7" borderId="3" xfId="0" applyFont="1" applyFill="1" applyBorder="1" applyAlignment="1">
      <alignment vertical="center"/>
    </xf>
    <xf numFmtId="0" fontId="18" fillId="2" borderId="3" xfId="0" applyFont="1" applyFill="1" applyBorder="1" applyAlignment="1">
      <alignment vertical="center"/>
    </xf>
    <xf numFmtId="0" fontId="13" fillId="0" borderId="3" xfId="0" applyFont="1" applyBorder="1" applyAlignment="1">
      <alignment horizontal="left" vertical="center"/>
    </xf>
    <xf numFmtId="0" fontId="13" fillId="11" borderId="3" xfId="0" applyFont="1" applyFill="1" applyBorder="1" applyAlignment="1">
      <alignment horizontal="left" vertical="center"/>
    </xf>
    <xf numFmtId="0" fontId="0" fillId="0" borderId="3" xfId="0" applyBorder="1" applyAlignment="1">
      <alignment horizontal="left" vertical="center"/>
    </xf>
    <xf numFmtId="166" fontId="13" fillId="4" borderId="3" xfId="0" applyNumberFormat="1" applyFont="1" applyFill="1" applyBorder="1" applyAlignment="1">
      <alignment vertical="center"/>
    </xf>
    <xf numFmtId="165" fontId="13" fillId="4" borderId="3" xfId="0" applyNumberFormat="1" applyFont="1" applyFill="1" applyBorder="1" applyAlignment="1">
      <alignment vertical="center"/>
    </xf>
    <xf numFmtId="0" fontId="18" fillId="2" borderId="3" xfId="0" applyFont="1" applyFill="1" applyBorder="1" applyAlignment="1"/>
    <xf numFmtId="0" fontId="18" fillId="7" borderId="3" xfId="0" applyFont="1" applyFill="1" applyBorder="1" applyAlignment="1"/>
    <xf numFmtId="0" fontId="18" fillId="7" borderId="14" xfId="0" applyFont="1" applyFill="1" applyBorder="1" applyAlignment="1">
      <alignment vertical="center"/>
    </xf>
    <xf numFmtId="0" fontId="2" fillId="0" borderId="9" xfId="0" applyFont="1" applyBorder="1"/>
    <xf numFmtId="0" fontId="2" fillId="0" borderId="13" xfId="0" applyFont="1" applyBorder="1"/>
    <xf numFmtId="0" fontId="2" fillId="0" borderId="11" xfId="0" applyFont="1" applyBorder="1"/>
    <xf numFmtId="0" fontId="13" fillId="0" borderId="3" xfId="0" applyFont="1" applyBorder="1" applyAlignment="1">
      <alignment horizontal="center"/>
    </xf>
    <xf numFmtId="0" fontId="18" fillId="7" borderId="3" xfId="0" applyFont="1" applyFill="1" applyBorder="1" applyAlignment="1">
      <alignment horizontal="center"/>
    </xf>
    <xf numFmtId="0" fontId="7" fillId="7" borderId="3" xfId="0" applyFont="1" applyFill="1" applyBorder="1" applyAlignment="1">
      <alignment horizontal="center"/>
    </xf>
    <xf numFmtId="0" fontId="13" fillId="2" borderId="3" xfId="0" applyFont="1" applyFill="1" applyBorder="1" applyAlignment="1">
      <alignment horizontal="right"/>
    </xf>
    <xf numFmtId="0" fontId="7" fillId="7" borderId="14" xfId="0" applyFont="1" applyFill="1" applyBorder="1" applyAlignment="1">
      <alignment horizontal="center" vertical="center"/>
    </xf>
    <xf numFmtId="0" fontId="2" fillId="0" borderId="6" xfId="0" applyFont="1" applyBorder="1"/>
    <xf numFmtId="0" fontId="2" fillId="0" borderId="7" xfId="0" applyFont="1" applyBorder="1"/>
    <xf numFmtId="0" fontId="18" fillId="2" borderId="3" xfId="0" applyFont="1" applyFill="1" applyBorder="1" applyAlignment="1">
      <alignment horizontal="right"/>
    </xf>
    <xf numFmtId="0" fontId="18" fillId="7" borderId="3" xfId="0" applyFont="1" applyFill="1" applyBorder="1" applyAlignment="1">
      <alignment horizontal="right"/>
    </xf>
    <xf numFmtId="0" fontId="18" fillId="4" borderId="3" xfId="0" applyFont="1" applyFill="1" applyBorder="1" applyAlignment="1"/>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2" borderId="19" xfId="0" applyFont="1" applyFill="1" applyBorder="1" applyAlignment="1">
      <alignment horizontal="center"/>
    </xf>
    <xf numFmtId="0" fontId="18" fillId="14" borderId="17" xfId="0" applyFont="1" applyFill="1" applyBorder="1" applyAlignment="1">
      <alignment horizontal="center" vertical="center"/>
    </xf>
    <xf numFmtId="0" fontId="18" fillId="14" borderId="18" xfId="0" applyFont="1" applyFill="1" applyBorder="1" applyAlignment="1">
      <alignment horizontal="center" vertical="center"/>
    </xf>
    <xf numFmtId="0" fontId="18" fillId="14" borderId="19" xfId="0" applyFont="1" applyFill="1" applyBorder="1" applyAlignment="1">
      <alignment horizontal="center" vertical="center"/>
    </xf>
    <xf numFmtId="0" fontId="18" fillId="4" borderId="3" xfId="0" applyFont="1" applyFill="1" applyBorder="1" applyAlignment="1">
      <alignment horizontal="center"/>
    </xf>
    <xf numFmtId="0" fontId="29" fillId="2" borderId="10" xfId="0" applyFont="1" applyFill="1" applyBorder="1" applyAlignment="1">
      <alignment horizontal="center"/>
    </xf>
    <xf numFmtId="0" fontId="18" fillId="2" borderId="10" xfId="0" applyFont="1" applyFill="1" applyBorder="1" applyAlignment="1">
      <alignment vertical="center"/>
    </xf>
    <xf numFmtId="0" fontId="18" fillId="12" borderId="17" xfId="0" applyFont="1" applyFill="1" applyBorder="1" applyAlignment="1">
      <alignment horizontal="center" vertical="center"/>
    </xf>
    <xf numFmtId="0" fontId="18" fillId="12" borderId="18" xfId="0" applyFont="1" applyFill="1" applyBorder="1" applyAlignment="1">
      <alignment horizontal="center" vertical="center"/>
    </xf>
    <xf numFmtId="0" fontId="18" fillId="12" borderId="19"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2" fillId="0" borderId="15" xfId="0" applyFont="1" applyBorder="1"/>
    <xf numFmtId="0" fontId="6" fillId="2" borderId="1" xfId="0" applyFont="1" applyFill="1" applyBorder="1" applyAlignment="1">
      <alignment horizontal="center"/>
    </xf>
    <xf numFmtId="0" fontId="7" fillId="5" borderId="1" xfId="0" applyFont="1" applyFill="1" applyBorder="1" applyAlignment="1">
      <alignment horizontal="center" vertical="center"/>
    </xf>
    <xf numFmtId="0" fontId="1" fillId="2" borderId="1" xfId="0" applyFont="1" applyFill="1" applyBorder="1" applyAlignment="1">
      <alignment horizontal="right"/>
    </xf>
    <xf numFmtId="0" fontId="5" fillId="16" borderId="3" xfId="0" applyFont="1" applyFill="1" applyBorder="1" applyAlignment="1"/>
    <xf numFmtId="0" fontId="10" fillId="0" borderId="3" xfId="0" applyFont="1" applyBorder="1"/>
    <xf numFmtId="0" fontId="10" fillId="9" borderId="3" xfId="0" applyFont="1" applyFill="1" applyBorder="1" applyAlignment="1"/>
    <xf numFmtId="0" fontId="39" fillId="15" borderId="3" xfId="0" applyFont="1" applyFill="1" applyBorder="1" applyAlignment="1"/>
    <xf numFmtId="0" fontId="5" fillId="15" borderId="3" xfId="0" applyFont="1" applyFill="1" applyBorder="1" applyAlignment="1"/>
    <xf numFmtId="0" fontId="3" fillId="0" borderId="3" xfId="0" applyFont="1" applyBorder="1"/>
    <xf numFmtId="0" fontId="39" fillId="16" borderId="3" xfId="0" applyFont="1" applyFill="1" applyBorder="1" applyAlignment="1"/>
    <xf numFmtId="0" fontId="10" fillId="2" borderId="3" xfId="0" applyFont="1" applyFill="1" applyBorder="1" applyAlignment="1"/>
    <xf numFmtId="0" fontId="5" fillId="8" borderId="2" xfId="0" applyFont="1" applyFill="1" applyBorder="1" applyAlignment="1"/>
    <xf numFmtId="0" fontId="2" fillId="0" borderId="2" xfId="0" applyFont="1" applyBorder="1"/>
    <xf numFmtId="0" fontId="1" fillId="0" borderId="0" xfId="0" applyFont="1" applyAlignment="1">
      <alignment horizontal="center" vertical="center"/>
    </xf>
    <xf numFmtId="0" fontId="14" fillId="9" borderId="3" xfId="0" applyFont="1" applyFill="1" applyBorder="1" applyAlignment="1"/>
    <xf numFmtId="0" fontId="14" fillId="2" borderId="3" xfId="0" applyFont="1" applyFill="1" applyBorder="1" applyAlignment="1"/>
    <xf numFmtId="0" fontId="40" fillId="0" borderId="0" xfId="0" applyFont="1" applyAlignment="1"/>
    <xf numFmtId="0" fontId="10" fillId="7" borderId="6" xfId="0" applyFont="1" applyFill="1" applyBorder="1"/>
    <xf numFmtId="0" fontId="11" fillId="7" borderId="7" xfId="0" applyFont="1" applyFill="1" applyBorder="1" applyAlignment="1">
      <alignment horizontal="center"/>
    </xf>
    <xf numFmtId="0" fontId="10" fillId="2" borderId="2" xfId="0" applyFont="1" applyFill="1" applyBorder="1" applyAlignment="1">
      <alignment horizontal="center"/>
    </xf>
    <xf numFmtId="0" fontId="5" fillId="3" borderId="3" xfId="0" applyFont="1" applyFill="1" applyBorder="1" applyAlignment="1">
      <alignment vertical="center"/>
    </xf>
    <xf numFmtId="0" fontId="10" fillId="2" borderId="7" xfId="0" applyFont="1" applyFill="1" applyBorder="1"/>
    <xf numFmtId="0" fontId="11" fillId="2" borderId="7" xfId="0" applyFont="1" applyFill="1" applyBorder="1" applyAlignment="1">
      <alignment horizontal="center"/>
    </xf>
    <xf numFmtId="0" fontId="10" fillId="7" borderId="2" xfId="0" applyFont="1" applyFill="1" applyBorder="1" applyAlignment="1">
      <alignment horizontal="center"/>
    </xf>
    <xf numFmtId="0" fontId="10" fillId="7" borderId="13" xfId="0" applyFont="1" applyFill="1" applyBorder="1" applyAlignment="1"/>
    <xf numFmtId="0" fontId="37" fillId="7" borderId="0" xfId="0" applyFont="1" applyFill="1" applyAlignment="1">
      <alignment horizontal="center" vertical="center"/>
    </xf>
    <xf numFmtId="0" fontId="10" fillId="2" borderId="2" xfId="0" applyFont="1" applyFill="1" applyBorder="1" applyAlignment="1">
      <alignment horizontal="right"/>
    </xf>
    <xf numFmtId="0" fontId="10" fillId="4" borderId="2" xfId="0" applyFont="1" applyFill="1" applyBorder="1" applyAlignment="1">
      <alignment horizontal="center"/>
    </xf>
    <xf numFmtId="0" fontId="3" fillId="2" borderId="2" xfId="0" applyFont="1" applyFill="1" applyBorder="1" applyAlignment="1">
      <alignment horizontal="right"/>
    </xf>
    <xf numFmtId="0" fontId="10" fillId="4" borderId="13" xfId="0" applyFont="1" applyFill="1" applyBorder="1" applyAlignment="1"/>
    <xf numFmtId="0" fontId="10" fillId="2" borderId="13" xfId="0" applyFont="1" applyFill="1" applyBorder="1" applyAlignment="1"/>
    <xf numFmtId="0" fontId="10" fillId="7" borderId="13" xfId="0" applyFont="1" applyFill="1" applyBorder="1" applyAlignment="1">
      <alignment horizontal="right"/>
    </xf>
    <xf numFmtId="0" fontId="6" fillId="6" borderId="1" xfId="0" applyFont="1" applyFill="1" applyBorder="1" applyAlignment="1">
      <alignment horizontal="center"/>
    </xf>
    <xf numFmtId="0" fontId="1" fillId="6" borderId="1" xfId="0" applyFont="1" applyFill="1" applyBorder="1" applyAlignment="1">
      <alignment horizontal="right"/>
    </xf>
    <xf numFmtId="0" fontId="7" fillId="7" borderId="1" xfId="0" applyFont="1" applyFill="1" applyBorder="1" applyAlignment="1">
      <alignment horizontal="center" vertical="center"/>
    </xf>
    <xf numFmtId="0" fontId="13" fillId="0" borderId="0" xfId="0" applyFont="1" applyAlignment="1"/>
    <xf numFmtId="0" fontId="19" fillId="4" borderId="0" xfId="0" applyFont="1" applyFill="1" applyAlignment="1"/>
    <xf numFmtId="0" fontId="15" fillId="4" borderId="0" xfId="0" applyFont="1" applyFill="1" applyAlignment="1"/>
    <xf numFmtId="0" fontId="13" fillId="4" borderId="0" xfId="0" applyFont="1" applyFill="1" applyAlignment="1">
      <alignment horizontal="left"/>
    </xf>
    <xf numFmtId="0" fontId="25" fillId="4" borderId="0" xfId="0" applyFont="1" applyFill="1" applyAlignment="1"/>
    <xf numFmtId="0" fontId="26" fillId="4" borderId="0" xfId="0" applyFont="1" applyFill="1" applyAlignment="1">
      <alignment wrapText="1"/>
    </xf>
    <xf numFmtId="0" fontId="26" fillId="4" borderId="0" xfId="0" applyFont="1" applyFill="1" applyAlignment="1">
      <alignment horizontal="left" wrapText="1"/>
    </xf>
    <xf numFmtId="0" fontId="21" fillId="4" borderId="0" xfId="0" applyFont="1" applyFill="1" applyAlignment="1"/>
    <xf numFmtId="0" fontId="21" fillId="4" borderId="0" xfId="0" applyFont="1" applyFill="1" applyAlignment="1">
      <alignment wrapText="1"/>
    </xf>
    <xf numFmtId="0" fontId="13" fillId="0" borderId="3" xfId="0" applyFont="1" applyBorder="1" applyAlignment="1">
      <alignment horizontal="left"/>
    </xf>
    <xf numFmtId="0" fontId="13" fillId="0" borderId="3" xfId="0" applyFont="1" applyBorder="1" applyAlignment="1">
      <alignment wrapText="1"/>
    </xf>
    <xf numFmtId="0" fontId="16" fillId="13" borderId="3" xfId="0" applyFont="1" applyFill="1" applyBorder="1" applyAlignment="1">
      <alignment horizontal="center" vertical="center"/>
    </xf>
    <xf numFmtId="0" fontId="15" fillId="4" borderId="4" xfId="0" applyFont="1" applyFill="1" applyBorder="1" applyAlignment="1">
      <alignment horizontal="center"/>
    </xf>
    <xf numFmtId="0" fontId="2" fillId="0" borderId="4" xfId="0" applyFont="1" applyBorder="1"/>
    <xf numFmtId="0" fontId="4" fillId="0" borderId="3" xfId="0" applyFont="1" applyBorder="1" applyAlignment="1">
      <alignment horizontal="center"/>
    </xf>
    <xf numFmtId="0" fontId="13" fillId="4" borderId="0" xfId="0" applyFont="1" applyFill="1" applyAlignment="1">
      <alignment horizontal="left" wrapText="1"/>
    </xf>
    <xf numFmtId="0" fontId="13" fillId="0" borderId="3" xfId="0" applyFont="1" applyBorder="1" applyAlignment="1"/>
    <xf numFmtId="0" fontId="31" fillId="0" borderId="3" xfId="0" applyFont="1" applyBorder="1" applyAlignment="1"/>
    <xf numFmtId="0" fontId="35" fillId="8" borderId="3" xfId="0" applyFont="1" applyFill="1" applyBorder="1" applyAlignment="1">
      <alignment horizontal="left" vertical="center"/>
    </xf>
    <xf numFmtId="0" fontId="34" fillId="0" borderId="0" xfId="0" applyFont="1" applyAlignment="1">
      <alignment horizontal="left"/>
    </xf>
    <xf numFmtId="0" fontId="26" fillId="4" borderId="0" xfId="0" applyFont="1" applyFill="1" applyAlignment="1">
      <alignment horizontal="left"/>
    </xf>
    <xf numFmtId="0" fontId="0" fillId="4" borderId="0" xfId="0" applyFont="1" applyFill="1" applyAlignment="1"/>
    <xf numFmtId="0" fontId="0" fillId="4" borderId="16" xfId="0" applyFont="1" applyFill="1" applyBorder="1" applyAlignment="1">
      <alignment horizontal="left"/>
    </xf>
    <xf numFmtId="0" fontId="13" fillId="4" borderId="16" xfId="0" applyFont="1" applyFill="1" applyBorder="1" applyAlignment="1">
      <alignment horizontal="left"/>
    </xf>
  </cellXfs>
  <cellStyles count="75">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Normal" xfId="0" builtinId="0"/>
    <cellStyle name="Normal 2"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181998</xdr:colOff>
      <xdr:row>1</xdr:row>
      <xdr:rowOff>0</xdr:rowOff>
    </xdr:from>
    <xdr:to>
      <xdr:col>13</xdr:col>
      <xdr:colOff>408551</xdr:colOff>
      <xdr:row>8</xdr:row>
      <xdr:rowOff>0</xdr:rowOff>
    </xdr:to>
    <xdr:pic>
      <xdr:nvPicPr>
        <xdr:cNvPr id="2" name="image00.png"/>
        <xdr:cNvPicPr preferRelativeResize="0"/>
      </xdr:nvPicPr>
      <xdr:blipFill>
        <a:blip xmlns:r="http://schemas.openxmlformats.org/officeDocument/2006/relationships" r:embed="rId1" cstate="print"/>
        <a:stretch>
          <a:fillRect/>
        </a:stretch>
      </xdr:blipFill>
      <xdr:spPr>
        <a:xfrm>
          <a:off x="7640073" y="561975"/>
          <a:ext cx="1407653" cy="1409700"/>
        </a:xfrm>
        <a:prstGeom prst="rect">
          <a:avLst/>
        </a:prstGeom>
        <a:noFill/>
      </xdr:spPr>
    </xdr:pic>
    <xdr:clientData fLocksWithSheet="0"/>
  </xdr:twoCellAnchor>
  <xdr:twoCellAnchor>
    <xdr:from>
      <xdr:col>0</xdr:col>
      <xdr:colOff>0</xdr:colOff>
      <xdr:row>0</xdr:row>
      <xdr:rowOff>0</xdr:rowOff>
    </xdr:from>
    <xdr:to>
      <xdr:col>15</xdr:col>
      <xdr:colOff>1066800</xdr:colOff>
      <xdr:row>67</xdr:row>
      <xdr:rowOff>38100</xdr:rowOff>
    </xdr:to>
    <xdr:sp macro="" textlink="">
      <xdr:nvSpPr>
        <xdr:cNvPr id="2053" name="Rectangle 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15</xdr:col>
      <xdr:colOff>1066800</xdr:colOff>
      <xdr:row>67</xdr:row>
      <xdr:rowOff>38100</xdr:rowOff>
    </xdr:to>
    <xdr:sp macro="" textlink="">
      <xdr:nvSpPr>
        <xdr:cNvPr id="3" name="AutoShape 5"/>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15</xdr:col>
      <xdr:colOff>1066800</xdr:colOff>
      <xdr:row>67</xdr:row>
      <xdr:rowOff>38100</xdr:rowOff>
    </xdr:to>
    <xdr:sp macro="" textlink="">
      <xdr:nvSpPr>
        <xdr:cNvPr id="4" name="AutoShape 5"/>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15</xdr:col>
      <xdr:colOff>1066800</xdr:colOff>
      <xdr:row>67</xdr:row>
      <xdr:rowOff>38100</xdr:rowOff>
    </xdr:to>
    <xdr:sp macro="" textlink="">
      <xdr:nvSpPr>
        <xdr:cNvPr id="5" name="AutoShape 5"/>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863600</xdr:colOff>
      <xdr:row>118</xdr:row>
      <xdr:rowOff>88900</xdr:rowOff>
    </xdr:to>
    <xdr:sp macro="" textlink="">
      <xdr:nvSpPr>
        <xdr:cNvPr id="1039" name="Rectangle 15"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5</xdr:col>
      <xdr:colOff>863600</xdr:colOff>
      <xdr:row>118</xdr:row>
      <xdr:rowOff>88900</xdr:rowOff>
    </xdr:to>
    <xdr:sp macro="" textlink="">
      <xdr:nvSpPr>
        <xdr:cNvPr id="2" name="AutoShape 15"/>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5</xdr:col>
      <xdr:colOff>863600</xdr:colOff>
      <xdr:row>118</xdr:row>
      <xdr:rowOff>88900</xdr:rowOff>
    </xdr:to>
    <xdr:sp macro="" textlink="">
      <xdr:nvSpPr>
        <xdr:cNvPr id="3" name="AutoShape 15"/>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5</xdr:col>
      <xdr:colOff>863600</xdr:colOff>
      <xdr:row>118</xdr:row>
      <xdr:rowOff>88900</xdr:rowOff>
    </xdr:to>
    <xdr:sp macro="" textlink="">
      <xdr:nvSpPr>
        <xdr:cNvPr id="4" name="AutoShape 15"/>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203200</xdr:colOff>
      <xdr:row>66</xdr:row>
      <xdr:rowOff>127000</xdr:rowOff>
    </xdr:to>
    <xdr:sp macro="" textlink="">
      <xdr:nvSpPr>
        <xdr:cNvPr id="3093" name="Rectangle 2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20</xdr:col>
      <xdr:colOff>203200</xdr:colOff>
      <xdr:row>66</xdr:row>
      <xdr:rowOff>127000</xdr:rowOff>
    </xdr:to>
    <xdr:sp macro="" textlink="">
      <xdr:nvSpPr>
        <xdr:cNvPr id="2" name="AutoShape 21"/>
        <xdr:cNvSpPr>
          <a:spLocks noChangeArrowheads="1"/>
        </xdr:cNvSpPr>
      </xdr:nvSpPr>
      <xdr:spPr bwMode="auto">
        <a:xfrm>
          <a:off x="0" y="0"/>
          <a:ext cx="12700000" cy="127000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20</xdr:col>
      <xdr:colOff>203200</xdr:colOff>
      <xdr:row>66</xdr:row>
      <xdr:rowOff>127000</xdr:rowOff>
    </xdr:to>
    <xdr:sp macro="" textlink="">
      <xdr:nvSpPr>
        <xdr:cNvPr id="3" name="AutoShape 21"/>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20</xdr:col>
      <xdr:colOff>203200</xdr:colOff>
      <xdr:row>66</xdr:row>
      <xdr:rowOff>127000</xdr:rowOff>
    </xdr:to>
    <xdr:sp macro="" textlink="">
      <xdr:nvSpPr>
        <xdr:cNvPr id="4" name="AutoShape 21"/>
        <xdr:cNvSpPr>
          <a:spLocks noChangeArrowheads="1"/>
        </xdr:cNvSpPr>
      </xdr:nvSpPr>
      <xdr:spPr bwMode="auto">
        <a:xfrm>
          <a:off x="0" y="0"/>
          <a:ext cx="12700000" cy="12700000"/>
        </a:xfrm>
        <a:custGeom>
          <a:avLst/>
          <a:gdLst/>
          <a:ahLst/>
          <a:cxnLst/>
          <a:rect l="0" t="0" r="r" b="b"/>
          <a:pathLst/>
        </a:cu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hyperlink" Target="http://www.wftda.com/" TargetMode="External"/><Relationship Id="rId2" Type="http://schemas.openxmlformats.org/officeDocument/2006/relationships/hyperlink" Target="http://www.mensrollerderbyassociation.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6"/>
  <sheetViews>
    <sheetView showGridLines="0" tabSelected="1" workbookViewId="0">
      <selection activeCell="Q21" sqref="Q21"/>
    </sheetView>
  </sheetViews>
  <sheetFormatPr baseColWidth="10" defaultColWidth="14.5" defaultRowHeight="15.75" customHeight="1" x14ac:dyDescent="0.15"/>
  <cols>
    <col min="1" max="1" width="9.5" customWidth="1"/>
    <col min="2" max="2" width="19.83203125" customWidth="1"/>
    <col min="3" max="3" width="7" customWidth="1"/>
    <col min="4" max="7" width="9" customWidth="1"/>
    <col min="8" max="8" width="1.83203125" customWidth="1"/>
    <col min="9" max="9" width="22" customWidth="1"/>
    <col min="10" max="10" width="6.6640625" customWidth="1"/>
    <col min="11" max="14" width="8.83203125" customWidth="1"/>
  </cols>
  <sheetData>
    <row r="1" spans="1:16" ht="44.25" customHeight="1" x14ac:dyDescent="0.4">
      <c r="A1" s="247" t="s">
        <v>9</v>
      </c>
      <c r="B1" s="248"/>
      <c r="C1" s="248"/>
      <c r="D1" s="248"/>
      <c r="E1" s="248"/>
      <c r="F1" s="248"/>
      <c r="G1" s="248"/>
      <c r="H1" s="248"/>
      <c r="I1" s="248"/>
      <c r="J1" s="248"/>
      <c r="K1" s="248"/>
      <c r="L1" s="20" t="e">
        <f ca="1">image("http://wftda.com/wftda-logo.png", 4, 50, 50)</f>
        <v>#NAME?</v>
      </c>
      <c r="M1" s="21"/>
      <c r="N1" s="21" t="e">
        <f ca="1">image("http://wftda.com/mrda.jpg", 4, 50, 34)</f>
        <v>#NAME?</v>
      </c>
    </row>
    <row r="2" spans="1:16" ht="12" customHeight="1" x14ac:dyDescent="0.15">
      <c r="A2" s="23"/>
      <c r="B2" s="23"/>
      <c r="C2" s="23"/>
      <c r="D2" s="23"/>
      <c r="E2" s="23"/>
      <c r="F2" s="23"/>
      <c r="G2" s="23"/>
      <c r="H2" s="23"/>
      <c r="I2" s="23"/>
      <c r="J2" s="23"/>
      <c r="K2" s="23"/>
      <c r="L2" s="25"/>
      <c r="M2" s="25"/>
      <c r="N2" s="34"/>
    </row>
    <row r="3" spans="1:16" ht="16.5" customHeight="1" x14ac:dyDescent="0.15">
      <c r="A3" s="35" t="s">
        <v>26</v>
      </c>
      <c r="B3" s="35"/>
      <c r="C3" s="249" t="s">
        <v>241</v>
      </c>
      <c r="D3" s="246"/>
      <c r="E3" s="246"/>
      <c r="F3" s="246"/>
      <c r="G3" s="246"/>
      <c r="H3" s="242"/>
      <c r="I3" s="35" t="s">
        <v>27</v>
      </c>
      <c r="J3" s="257">
        <f ca="1">TODAY()</f>
        <v>43139</v>
      </c>
      <c r="K3" s="242"/>
      <c r="L3" s="39"/>
      <c r="M3" s="50"/>
      <c r="N3" s="51"/>
    </row>
    <row r="4" spans="1:16" ht="16.5" customHeight="1" x14ac:dyDescent="0.15">
      <c r="A4" s="35" t="s">
        <v>46</v>
      </c>
      <c r="B4" s="35"/>
      <c r="C4" s="249" t="s">
        <v>242</v>
      </c>
      <c r="D4" s="246"/>
      <c r="E4" s="246"/>
      <c r="F4" s="246"/>
      <c r="G4" s="246"/>
      <c r="H4" s="242"/>
      <c r="I4" s="35" t="s">
        <v>48</v>
      </c>
      <c r="J4" s="256">
        <v>42161</v>
      </c>
      <c r="K4" s="242"/>
      <c r="L4" s="56"/>
      <c r="M4" s="58"/>
      <c r="N4" s="58"/>
    </row>
    <row r="5" spans="1:16" ht="16.5" customHeight="1" x14ac:dyDescent="0.15">
      <c r="A5" s="35" t="s">
        <v>52</v>
      </c>
      <c r="B5" s="35"/>
      <c r="C5" s="255" t="s">
        <v>336</v>
      </c>
      <c r="D5" s="246"/>
      <c r="E5" s="246"/>
      <c r="F5" s="246"/>
      <c r="G5" s="246"/>
      <c r="H5" s="246"/>
      <c r="I5" s="246"/>
      <c r="J5" s="246"/>
      <c r="K5" s="242"/>
      <c r="L5" s="56"/>
      <c r="M5" s="62"/>
      <c r="N5" s="62"/>
    </row>
    <row r="6" spans="1:16" ht="16.5" customHeight="1" x14ac:dyDescent="0.15">
      <c r="A6" s="35" t="s">
        <v>67</v>
      </c>
      <c r="B6" s="35"/>
      <c r="C6" s="253"/>
      <c r="D6" s="246"/>
      <c r="E6" s="242"/>
      <c r="F6" s="251" t="s">
        <v>68</v>
      </c>
      <c r="G6" s="242"/>
      <c r="H6" s="253"/>
      <c r="I6" s="246"/>
      <c r="J6" s="246"/>
      <c r="K6" s="242"/>
      <c r="L6" s="56"/>
      <c r="M6" s="50"/>
      <c r="N6" s="58"/>
    </row>
    <row r="7" spans="1:16" ht="16.5" customHeight="1" x14ac:dyDescent="0.15">
      <c r="A7" s="35" t="s">
        <v>69</v>
      </c>
      <c r="B7" s="35"/>
      <c r="C7" s="253"/>
      <c r="D7" s="242"/>
      <c r="E7" s="251" t="s">
        <v>70</v>
      </c>
      <c r="F7" s="242"/>
      <c r="G7" s="250"/>
      <c r="H7" s="246"/>
      <c r="I7" s="246"/>
      <c r="J7" s="246"/>
      <c r="K7" s="242"/>
      <c r="L7" s="56"/>
      <c r="M7" s="50"/>
      <c r="N7" s="51"/>
    </row>
    <row r="8" spans="1:16" ht="16.5" customHeight="1" x14ac:dyDescent="0.15">
      <c r="A8" s="66" t="s">
        <v>71</v>
      </c>
      <c r="B8" s="66"/>
      <c r="C8" s="253"/>
      <c r="D8" s="242"/>
      <c r="E8" s="252" t="s">
        <v>70</v>
      </c>
      <c r="F8" s="242"/>
      <c r="G8" s="254"/>
      <c r="H8" s="246"/>
      <c r="I8" s="246"/>
      <c r="J8" s="246"/>
      <c r="K8" s="242"/>
      <c r="L8" s="56"/>
      <c r="M8" s="34"/>
      <c r="N8" s="34"/>
    </row>
    <row r="9" spans="1:16" ht="9.75" customHeight="1" x14ac:dyDescent="0.15">
      <c r="A9" s="67"/>
      <c r="B9" s="67"/>
      <c r="C9" s="67"/>
      <c r="D9" s="67"/>
      <c r="E9" s="67"/>
      <c r="F9" s="67"/>
      <c r="G9" s="73"/>
      <c r="H9" s="73"/>
      <c r="I9" s="67"/>
      <c r="J9" s="67"/>
      <c r="K9" s="67"/>
      <c r="L9" s="23"/>
      <c r="M9" s="74"/>
      <c r="N9" s="74"/>
    </row>
    <row r="10" spans="1:16" ht="18" customHeight="1" x14ac:dyDescent="0.15">
      <c r="A10" s="283" t="s">
        <v>75</v>
      </c>
      <c r="B10" s="284"/>
      <c r="C10" s="284"/>
      <c r="D10" s="284"/>
      <c r="E10" s="284"/>
      <c r="F10" s="284"/>
      <c r="G10" s="284"/>
      <c r="H10" s="284"/>
      <c r="I10" s="284"/>
      <c r="J10" s="284"/>
      <c r="K10" s="284"/>
      <c r="L10" s="284"/>
      <c r="M10" s="284"/>
      <c r="N10" s="284"/>
      <c r="O10" s="284"/>
      <c r="P10" s="285"/>
    </row>
    <row r="11" spans="1:16" ht="18" customHeight="1" x14ac:dyDescent="0.2">
      <c r="A11" s="260" t="s">
        <v>12</v>
      </c>
      <c r="B11" s="261"/>
      <c r="C11" s="243" t="s">
        <v>13</v>
      </c>
      <c r="D11" s="266" t="s">
        <v>14</v>
      </c>
      <c r="E11" s="246"/>
      <c r="F11" s="246"/>
      <c r="G11" s="242"/>
      <c r="H11" s="88"/>
      <c r="I11" s="282" t="s">
        <v>21</v>
      </c>
      <c r="J11" s="281" t="s">
        <v>13</v>
      </c>
      <c r="K11" s="274" t="s">
        <v>14</v>
      </c>
      <c r="L11" s="275"/>
      <c r="M11" s="275"/>
      <c r="N11" s="275"/>
      <c r="O11" s="275"/>
      <c r="P11" s="276"/>
    </row>
    <row r="12" spans="1:16" ht="28.5" customHeight="1" x14ac:dyDescent="0.15">
      <c r="A12" s="262"/>
      <c r="B12" s="263"/>
      <c r="C12" s="244"/>
      <c r="D12" s="94" t="s">
        <v>16</v>
      </c>
      <c r="E12" s="95" t="s">
        <v>22</v>
      </c>
      <c r="F12" s="95" t="s">
        <v>23</v>
      </c>
      <c r="G12" s="95" t="s">
        <v>47</v>
      </c>
      <c r="H12" s="88"/>
      <c r="I12" s="244"/>
      <c r="J12" s="244"/>
      <c r="K12" s="97" t="s">
        <v>16</v>
      </c>
      <c r="L12" s="98" t="s">
        <v>22</v>
      </c>
      <c r="M12" s="98" t="s">
        <v>23</v>
      </c>
      <c r="N12" s="98" t="s">
        <v>47</v>
      </c>
      <c r="O12" s="224" t="s">
        <v>416</v>
      </c>
      <c r="P12" s="225" t="s">
        <v>24</v>
      </c>
    </row>
    <row r="13" spans="1:16" ht="15" customHeight="1" x14ac:dyDescent="0.15">
      <c r="A13" s="259" t="s">
        <v>49</v>
      </c>
      <c r="B13" s="242"/>
      <c r="C13" s="99" t="s">
        <v>50</v>
      </c>
      <c r="D13" s="100" t="s">
        <v>51</v>
      </c>
      <c r="E13" s="101">
        <f>COUNTIFS('Game History'!G:G,"WFTDA",'Game History'!H:H,"Sanc",'Game History'!I:I,Instructions!A70)</f>
        <v>0</v>
      </c>
      <c r="F13" s="103">
        <f>COUNTIFS('Game History'!G:G,"WFTDA",'Game History'!H:H,"Reg",'Game History'!I:I,Instructions!A70)</f>
        <v>0</v>
      </c>
      <c r="G13" s="103">
        <f>COUNTIFS('Game History'!G:G,"WFTDA",'Game History'!H:H,"Other",'Game History'!I:I,Instructions!A70)</f>
        <v>0</v>
      </c>
      <c r="H13" s="88"/>
      <c r="I13" s="30" t="s">
        <v>74</v>
      </c>
      <c r="J13" s="99" t="s">
        <v>77</v>
      </c>
      <c r="K13" s="105" t="s">
        <v>51</v>
      </c>
      <c r="L13" s="106">
        <f>COUNTIFS('Game History'!G:G,"WFTDA",'Game History'!H:H,"Sanc",'Game History'!I:I,Instructions!A73)</f>
        <v>0</v>
      </c>
      <c r="M13" s="72">
        <f>COUNTIFS('Game History'!G:G,"WFTDA",'Game History'!H:H,"Reg",'Game History'!I:I,Instructions!A73)</f>
        <v>2</v>
      </c>
      <c r="N13" s="72">
        <f>COUNTIFS('Game History'!G:G,"WFTDA",'Game History'!H:H,"Other",'Game History'!I:I,Instructions!A73)</f>
        <v>13</v>
      </c>
      <c r="O13" s="113">
        <f>COUNTIFS('Game History'!G:G,"WFTDA",'Game History'!J:J,Instructions!A73)</f>
        <v>0</v>
      </c>
      <c r="P13" s="113">
        <f>SUM(K13:O13)</f>
        <v>15</v>
      </c>
    </row>
    <row r="14" spans="1:16" ht="15" customHeight="1" x14ac:dyDescent="0.15">
      <c r="A14" s="259" t="s">
        <v>95</v>
      </c>
      <c r="B14" s="242"/>
      <c r="C14" s="107" t="s">
        <v>76</v>
      </c>
      <c r="D14" s="108">
        <f>COUNTIFS('Game History'!G:G,"WFTDA",'Game History'!H:H,"Champs",'Game History'!I:I,Instructions!A74)+COUNTIFS('Game History'!G:G,"WFTDA",'Game History'!H:H,"Playoff",'Game History'!I:I,Instructions!A74)</f>
        <v>0</v>
      </c>
      <c r="E14" s="68">
        <f>COUNTIFS('Game History'!G:G,"WFTDA",'Game History'!H:H,"Sanc",'Game History'!I:I,Instructions!A74)</f>
        <v>0</v>
      </c>
      <c r="F14" s="71">
        <f>COUNTIFS('Game History'!G:G,"WFTDA",'Game History'!H:H,"Reg",'Game History'!I:I,Instructions!A74)</f>
        <v>0</v>
      </c>
      <c r="G14" s="71">
        <f>COUNTIFS('Game History'!G:G,"WFTDA",'Game History'!H:H,"Other",'Game History'!I:I,Instructions!A74)</f>
        <v>0</v>
      </c>
      <c r="H14" s="88"/>
      <c r="I14" s="111" t="s">
        <v>106</v>
      </c>
      <c r="J14" s="107" t="s">
        <v>107</v>
      </c>
      <c r="K14" s="113">
        <f>COUNTIFS('Game History'!G:G,"WFTDA",'Game History'!H:H,"Champs",'Game History'!I:I,Instructions!A77)+COUNTIFS('Game History'!G:G,"WFTDA",'Game History'!H:H,"Playoff",'Game History'!I:I,Instructions!A77)</f>
        <v>0</v>
      </c>
      <c r="L14" s="106">
        <f>COUNTIFS('Game History'!G:G,"WFTDA",'Game History'!H:H,"Sanc",'Game History'!I:I,Instructions!A77)</f>
        <v>1</v>
      </c>
      <c r="M14" s="72">
        <f>COUNTIFS('Game History'!G:G,"WFTDA",'Game History'!H:H,"Reg",'Game History'!I:I,Instructions!A77)</f>
        <v>2</v>
      </c>
      <c r="N14" s="72">
        <f>COUNTIFS('Game History'!G:G,"WFTDA",'Game History'!H:H,"Other",'Game History'!I:I,Instructions!A77)</f>
        <v>3</v>
      </c>
      <c r="O14" s="113">
        <f>COUNTIFS('Game History'!G:G,"WFTDA",'Game History'!J:J,Instructions!A77)</f>
        <v>8</v>
      </c>
      <c r="P14" s="113">
        <f t="shared" ref="P14:P24" si="0">SUM(K14:O14)</f>
        <v>14</v>
      </c>
    </row>
    <row r="15" spans="1:16" ht="15" customHeight="1" x14ac:dyDescent="0.15">
      <c r="A15" s="117" t="s">
        <v>113</v>
      </c>
      <c r="B15" s="118"/>
      <c r="C15" s="107" t="s">
        <v>93</v>
      </c>
      <c r="D15" s="108">
        <f>COUNTIFS('Game History'!G:G,"WFTDA",'Game History'!H:H,"Champs",'Game History'!I:I,Instructions!A75)+COUNTIFS('Game History'!G:G,"WFTDA",'Game History'!H:H,"Playoff",'Game History'!I:I,Instructions!A75)</f>
        <v>0</v>
      </c>
      <c r="E15" s="68">
        <f>COUNTIFS('Game History'!G:G,"WFTDA",'Game History'!H:H,"Sanc",'Game History'!I:I,Instructions!A75)</f>
        <v>0</v>
      </c>
      <c r="F15" s="71">
        <f>COUNTIFS('Game History'!G:G,"WFTDA",'Game History'!H:H,"Reg",'Game History'!I:I,Instructions!A75)</f>
        <v>0</v>
      </c>
      <c r="G15" s="71">
        <f>COUNTIFS('Game History'!G:G,"WFTDA",'Game History'!H:H,"Other",'Game History'!I:I,Instructions!A75)</f>
        <v>0</v>
      </c>
      <c r="H15" s="88"/>
      <c r="I15" s="120" t="s">
        <v>117</v>
      </c>
      <c r="J15" s="99" t="s">
        <v>118</v>
      </c>
      <c r="K15" s="113">
        <f>COUNTIFS('Game History'!G:G,"WFTDA",'Game History'!H:H,"Champs",'Game History'!I:I,Instructions!A78)+COUNTIFS('Game History'!G:G,"WFTDA",'Game History'!H:H,"Playoff",'Game History'!I:I,Instructions!A78)</f>
        <v>0</v>
      </c>
      <c r="L15" s="106">
        <f>COUNTIFS('Game History'!G:G,"WFTDA",'Game History'!H:H,"Sanc",'Game History'!I:I,Instructions!A78)</f>
        <v>0</v>
      </c>
      <c r="M15" s="72">
        <f>COUNTIFS('Game History'!G:G,"WFTDA",'Game History'!H:H,"Reg",'Game History'!I:I,Instructions!A78)</f>
        <v>1</v>
      </c>
      <c r="N15" s="72">
        <f>COUNTIFS('Game History'!G:G,"WFTDA",'Game History'!H:H,"Other",'Game History'!I:I,Instructions!A78)</f>
        <v>0</v>
      </c>
      <c r="O15" s="113">
        <f>COUNTIFS('Game History'!G:G,"WFTDA",'Game History'!J:J,Instructions!A78)</f>
        <v>3</v>
      </c>
      <c r="P15" s="113">
        <f t="shared" si="0"/>
        <v>4</v>
      </c>
    </row>
    <row r="16" spans="1:16" ht="15" customHeight="1" x14ac:dyDescent="0.15">
      <c r="A16" s="259" t="s">
        <v>123</v>
      </c>
      <c r="B16" s="242"/>
      <c r="C16" s="99" t="s">
        <v>116</v>
      </c>
      <c r="D16" s="108">
        <f>COUNTIFS('Game History'!G:G,"WFTDA",'Game History'!H:H,"Champs",'Game History'!I:I,Instructions!A76)+COUNTIFS('Game History'!G:G,"WFTDA",'Game History'!H:H,"Playoff",'Game History'!I:I,Instructions!A76)</f>
        <v>0</v>
      </c>
      <c r="E16" s="68">
        <f>COUNTIFS('Game History'!G:G,"WFTDA",'Game History'!H:H,"Sanc",'Game History'!I:I,Instructions!A76)</f>
        <v>0</v>
      </c>
      <c r="F16" s="71">
        <f>COUNTIFS('Game History'!G:G,"WFTDA",'Game History'!H:H,"Reg",'Game History'!I:I,Instructions!A76)</f>
        <v>0</v>
      </c>
      <c r="G16" s="71">
        <f>COUNTIFS('Game History'!G:G,"WFTDA",'Game History'!H:H,"Other",'Game History'!I:I,Instructions!A76)</f>
        <v>0</v>
      </c>
      <c r="H16" s="88"/>
      <c r="I16" s="120" t="s">
        <v>130</v>
      </c>
      <c r="J16" s="99" t="s">
        <v>131</v>
      </c>
      <c r="K16" s="113">
        <f>COUNTIFS('Game History'!G:G,"WFTDA",'Game History'!H:H,"Champs",'Game History'!I:I,Instructions!A79)+COUNTIFS('Game History'!G:G,"WFTDA",'Game History'!H:H,"Playoff",'Game History'!I:I,Instructions!A79)</f>
        <v>0</v>
      </c>
      <c r="L16" s="106">
        <f>COUNTIFS('Game History'!G:G,"WFTDA",'Game History'!H:H,"Sanc",'Game History'!I:I,Instructions!A79)</f>
        <v>1</v>
      </c>
      <c r="M16" s="72">
        <f>COUNTIFS('Game History'!G:G,"WFTDA",'Game History'!H:H,"Reg",'Game History'!I:I,Instructions!A79)</f>
        <v>0</v>
      </c>
      <c r="N16" s="72">
        <f>COUNTIFS('Game History'!G:G,"WFTDA",'Game History'!H:H,"Other",'Game History'!I:I,Instructions!A79)</f>
        <v>0</v>
      </c>
      <c r="O16" s="113">
        <f>COUNTIFS('Game History'!G:G,"WFTDA",'Game History'!J:J,Instructions!A79)</f>
        <v>0</v>
      </c>
      <c r="P16" s="113">
        <f t="shared" si="0"/>
        <v>1</v>
      </c>
    </row>
    <row r="17" spans="1:16" ht="15" customHeight="1" x14ac:dyDescent="0.15">
      <c r="A17" s="259" t="s">
        <v>135</v>
      </c>
      <c r="B17" s="242"/>
      <c r="C17" s="107" t="s">
        <v>138</v>
      </c>
      <c r="D17" s="108">
        <f>COUNTIFS('Game History'!G:G,"WFTDA",'Game History'!H:H,"Champs",'Game History'!I:I,Instructions!A87)+COUNTIFS('Game History'!G:G,"WFTDA",'Game History'!H:H,"Playoff",'Game History'!I:I,Instructions!A87)</f>
        <v>0</v>
      </c>
      <c r="E17" s="68">
        <f>COUNTIFS('Game History'!G:G,"WFTDA",'Game History'!H:H,"Sanc",'Game History'!I:I,Instructions!A87)</f>
        <v>0</v>
      </c>
      <c r="F17" s="71">
        <f>COUNTIFS('Game History'!G:G,"WFTDA",'Game History'!H:H,"Reg",'Game History'!I:I,Instructions!A87)</f>
        <v>0</v>
      </c>
      <c r="G17" s="71">
        <f>COUNTIFS('Game History'!G:G,"WFTDA",'Game History'!H:H,"Other",'Game History'!I:I,Instructions!A87)</f>
        <v>0</v>
      </c>
      <c r="H17" s="88"/>
      <c r="I17" s="120" t="s">
        <v>143</v>
      </c>
      <c r="J17" s="99" t="s">
        <v>144</v>
      </c>
      <c r="K17" s="113">
        <f>COUNTIFS('Game History'!G:G,"WFTDA",'Game History'!H:H,"Champs",'Game History'!I:I,Instructions!A80)+COUNTIFS('Game History'!G:G,"WFTDA",'Game History'!H:H,"Playoff",'Game History'!I:I,Instructions!A80)</f>
        <v>0</v>
      </c>
      <c r="L17" s="106">
        <f>COUNTIFS('Game History'!G:G,"WFTDA",'Game History'!H:H,"Sanc",'Game History'!I:I,Instructions!A80)</f>
        <v>0</v>
      </c>
      <c r="M17" s="72">
        <f>COUNTIFS('Game History'!G:G,"WFTDA",'Game History'!H:H,"Reg",'Game History'!I:I,Instructions!A80)</f>
        <v>0</v>
      </c>
      <c r="N17" s="72">
        <f>COUNTIFS('Game History'!G:G,"WFTDA",'Game History'!H:H,"Other",'Game History'!I:I,Instructions!A80)</f>
        <v>0</v>
      </c>
      <c r="O17" s="113">
        <f>COUNTIFS('Game History'!G:G,"WFTDA",'Game History'!J:J,Instructions!A80)</f>
        <v>0</v>
      </c>
      <c r="P17" s="113">
        <f t="shared" si="0"/>
        <v>0</v>
      </c>
    </row>
    <row r="18" spans="1:16" ht="15" customHeight="1" x14ac:dyDescent="0.15">
      <c r="A18" s="272" t="s">
        <v>150</v>
      </c>
      <c r="B18" s="246"/>
      <c r="C18" s="242"/>
      <c r="D18" s="131">
        <f>SUM(D14:D17)</f>
        <v>0</v>
      </c>
      <c r="E18" s="131">
        <f t="shared" ref="E18:G18" si="1">SUM(E13:E17)</f>
        <v>0</v>
      </c>
      <c r="F18" s="131">
        <f t="shared" si="1"/>
        <v>0</v>
      </c>
      <c r="G18" s="131">
        <f t="shared" si="1"/>
        <v>0</v>
      </c>
      <c r="H18" s="88"/>
      <c r="I18" s="120" t="s">
        <v>158</v>
      </c>
      <c r="J18" s="107" t="s">
        <v>159</v>
      </c>
      <c r="K18" s="113">
        <f>COUNTIFS('Game History'!G:G,"WFTDA",'Game History'!H:H,"Champs",'Game History'!I:I,Instructions!A81)+COUNTIFS('Game History'!G:G,"WFTDA",'Game History'!H:H,"Playoff",'Game History'!I:I,Instructions!A81)</f>
        <v>0</v>
      </c>
      <c r="L18" s="106">
        <f>COUNTIFS('Game History'!G:G,"WFTDA",'Game History'!H:H,"Sanc",'Game History'!I:I,Instructions!A81)</f>
        <v>0</v>
      </c>
      <c r="M18" s="72">
        <f>COUNTIFS('Game History'!G:G,"WFTDA",'Game History'!H:H,"Reg",'Game History'!I:I,Instructions!A81)</f>
        <v>18</v>
      </c>
      <c r="N18" s="72">
        <f>COUNTIFS('Game History'!G:G,"WFTDA",'Game History'!H:H,"Other",'Game History'!I:I,Instructions!A81)</f>
        <v>18</v>
      </c>
      <c r="O18" s="113">
        <f>COUNTIFS('Game History'!G:G,"WFTDA",'Game History'!J:J,Instructions!A81)</f>
        <v>8</v>
      </c>
      <c r="P18" s="113">
        <f t="shared" si="0"/>
        <v>44</v>
      </c>
    </row>
    <row r="19" spans="1:16" ht="15" customHeight="1" x14ac:dyDescent="0.15">
      <c r="A19" s="67"/>
      <c r="B19" s="67"/>
      <c r="C19" s="134"/>
      <c r="D19" s="67"/>
      <c r="E19" s="67"/>
      <c r="F19" s="67"/>
      <c r="G19" s="67"/>
      <c r="H19" s="135"/>
      <c r="I19" s="120" t="s">
        <v>166</v>
      </c>
      <c r="J19" s="107" t="s">
        <v>167</v>
      </c>
      <c r="K19" s="113">
        <f>COUNTIFS('Game History'!G:G,"WFTDA",'Game History'!H:H,"Champs",'Game History'!I:I,Instructions!A82)+COUNTIFS('Game History'!G:G,"WFTDA",'Game History'!H:H,"Playoff",'Game History'!I:I,Instructions!A82)</f>
        <v>0</v>
      </c>
      <c r="L19" s="106">
        <f>COUNTIFS('Game History'!G:G,"WFTDA",'Game History'!H:H,"Sanc",'Game History'!I:I,Instructions!A82)</f>
        <v>0</v>
      </c>
      <c r="M19" s="72">
        <f>COUNTIFS('Game History'!G:G,"WFTDA",'Game History'!H:H,"Reg",'Game History'!I:I,Instructions!A82)</f>
        <v>1</v>
      </c>
      <c r="N19" s="72">
        <f>COUNTIFS('Game History'!G:G,"WFTDA",'Game History'!H:H,"Other",'Game History'!I:I,Instructions!A82)</f>
        <v>1</v>
      </c>
      <c r="O19" s="113">
        <f>COUNTIFS('Game History'!G:G,"WFTDA",'Game History'!J:J,Instructions!A82)</f>
        <v>0</v>
      </c>
      <c r="P19" s="113">
        <f t="shared" si="0"/>
        <v>2</v>
      </c>
    </row>
    <row r="20" spans="1:16" ht="15" customHeight="1" x14ac:dyDescent="0.15">
      <c r="A20" s="259" t="s">
        <v>161</v>
      </c>
      <c r="B20" s="242"/>
      <c r="C20" s="99" t="s">
        <v>28</v>
      </c>
      <c r="D20" s="113">
        <f>COUNTIFS('Game History'!G:G,"WFTDA",'Game History'!H:H,"Champs",'Game History'!I:I,Instructions!A68)+COUNTIFS('Game History'!G:G,"WFTDA",'Game History'!H:H,"Playoff",'Game History'!I:I,Instructions!A68)</f>
        <v>0</v>
      </c>
      <c r="E20" s="72">
        <f>COUNTIFS('Game History'!G:G,"WFTDA",'Game History'!H:H,"Sanc",'Game History'!I:I,Instructions!A68)</f>
        <v>0</v>
      </c>
      <c r="F20" s="72">
        <f>COUNTIFS('Game History'!G:G,"WFTDA",'Game History'!H:H,"Reg",'Game History'!I:I,Instructions!A68)</f>
        <v>0</v>
      </c>
      <c r="G20" s="72">
        <f>COUNTIFS('Game History'!G:G,"WFTDA",'Game History'!H:H,"Other",'Game History'!I:I,Instructions!A68)</f>
        <v>0</v>
      </c>
      <c r="H20" s="88"/>
      <c r="I20" s="120" t="s">
        <v>176</v>
      </c>
      <c r="J20" s="107" t="s">
        <v>177</v>
      </c>
      <c r="K20" s="113">
        <f>COUNTIFS('Game History'!G:G,"WFTDA",'Game History'!H:H,"Champs",'Game History'!I:I,Instructions!A83)+COUNTIFS('Game History'!G:G,"WFTDA",'Game History'!H:H,"Playoff",'Game History'!I:I,Instructions!A83)</f>
        <v>0</v>
      </c>
      <c r="L20" s="106">
        <f>COUNTIFS('Game History'!G:G,"WFTDA",'Game History'!H:H,"Sanc",'Game History'!I:I,Instructions!A83)</f>
        <v>5</v>
      </c>
      <c r="M20" s="72">
        <f>COUNTIFS('Game History'!G:G,"WFTDA",'Game History'!H:H,"Reg",'Game History'!I:I,Instructions!A83)</f>
        <v>12</v>
      </c>
      <c r="N20" s="72">
        <f>COUNTIFS('Game History'!G:G,"WFTDA",'Game History'!H:H,"Other",'Game History'!I:I,Instructions!A83)</f>
        <v>3</v>
      </c>
      <c r="O20" s="113">
        <f>COUNTIFS('Game History'!G:G,"WFTDA",'Game History'!J:J,Instructions!A83)</f>
        <v>1</v>
      </c>
      <c r="P20" s="113">
        <f t="shared" si="0"/>
        <v>21</v>
      </c>
    </row>
    <row r="21" spans="1:16" ht="15" customHeight="1" x14ac:dyDescent="0.15">
      <c r="A21" s="259" t="s">
        <v>163</v>
      </c>
      <c r="B21" s="242"/>
      <c r="C21" s="99" t="s">
        <v>53</v>
      </c>
      <c r="D21" s="113">
        <f>COUNTIFS('Game History'!G:G,"WFTDA",'Game History'!H:H,"Champs",'Game History'!I:I,Instructions!A69)+COUNTIFS('Game History'!G:G,"WFTDA",'Game History'!H:H,"Playoff",'Game History'!I:I,Instructions!A69)+COUNTIFS('Game History'!G:G,"WFTDA",'Game History'!H:H,"Champs",'Game History'!I:I,Instructions!A70)+COUNTIFS('Game History'!G:G,"WFTDA",'Game History'!H:H,"Playoff",'Game History'!I:I,Instructions!A70)</f>
        <v>0</v>
      </c>
      <c r="E21" s="72">
        <f>COUNTIFS('Game History'!G:G,"WFTDA",'Game History'!H:H,"Sanc",'Game History'!I:I,Instructions!A69)</f>
        <v>0</v>
      </c>
      <c r="F21" s="72">
        <f>COUNTIFS('Game History'!G:G,"WFTDA",'Game History'!H:H,"Reg",'Game History'!I:I,Instructions!A69)</f>
        <v>0</v>
      </c>
      <c r="G21" s="72">
        <f>COUNTIFS('Game History'!G:G,"WFTDA",'Game History'!H:H,"Other",'Game History'!I:I,Instructions!A69)</f>
        <v>0</v>
      </c>
      <c r="H21" s="88"/>
      <c r="I21" s="120" t="s">
        <v>183</v>
      </c>
      <c r="J21" s="107" t="s">
        <v>184</v>
      </c>
      <c r="K21" s="113">
        <f>COUNTIFS('Game History'!G:G,"WFTDA",'Game History'!H:H,"Champs",'Game History'!I:I,Instructions!A84)+COUNTIFS('Game History'!G:G,"WFTDA",'Game History'!H:H,"Playoff",'Game History'!I:I,Instructions!A84)</f>
        <v>0</v>
      </c>
      <c r="L21" s="106">
        <f>COUNTIFS('Game History'!G:G,"WFTDA",'Game History'!H:H,"Sanc",'Game History'!I:I,Instructions!A84)</f>
        <v>0</v>
      </c>
      <c r="M21" s="72">
        <f>COUNTIFS('Game History'!G:G,"WFTDA",'Game History'!H:H,"Reg",'Game History'!I:I,Instructions!A84)</f>
        <v>2</v>
      </c>
      <c r="N21" s="72">
        <f>COUNTIFS('Game History'!G:G,"WFTDA",'Game History'!H:H,"Other",'Game History'!I:I,Instructions!A84)</f>
        <v>3</v>
      </c>
      <c r="O21" s="113">
        <f>COUNTIFS('Game History'!G:G,"WFTDA",'Game History'!J:J,Instructions!A84)</f>
        <v>0</v>
      </c>
      <c r="P21" s="113">
        <f t="shared" si="0"/>
        <v>5</v>
      </c>
    </row>
    <row r="22" spans="1:16" ht="15" customHeight="1" x14ac:dyDescent="0.15">
      <c r="A22" s="273" t="s">
        <v>189</v>
      </c>
      <c r="B22" s="242"/>
      <c r="C22" s="148" t="s">
        <v>155</v>
      </c>
      <c r="D22" s="113">
        <f>COUNTIFS('Game History'!G:G,"WFTDA",'Game History'!H:H,"Champs",'Game History'!I:I,Instructions!A67)+COUNTIFS('Game History'!G:G,"WFTDA",'Game History'!H:H,"Playoff",'Game History'!I:I,Instructions!A67)</f>
        <v>0</v>
      </c>
      <c r="E22" s="72">
        <f>COUNTIFS('Game History'!G:G,"WFTDA",'Game History'!H:H,"Sanc",'Game History'!I:I,Instructions!A67)</f>
        <v>0</v>
      </c>
      <c r="F22" s="72">
        <f>COUNTIFS('Game History'!G:G,"WFTDA",'Game History'!H:H,"Reg",'Game History'!I:I,Instructions!A67)</f>
        <v>0</v>
      </c>
      <c r="G22" s="72">
        <f>COUNTIFS('Game History'!G:G,"WFTDA",'Game History'!H:H,"Other",'Game History'!I:I,Instructions!A67)</f>
        <v>0</v>
      </c>
      <c r="H22" s="88"/>
      <c r="I22" s="120" t="s">
        <v>194</v>
      </c>
      <c r="J22" s="99" t="s">
        <v>195</v>
      </c>
      <c r="K22" s="113">
        <f>COUNTIFS('Game History'!G:G,"WFTDA",'Game History'!H:H,"Champs",'Game History'!I:I,Instructions!A85)+COUNTIFS('Game History'!G:G,"WFTDA",'Game History'!H:H,"Playoff",'Game History'!I:I,Instructions!A85)</f>
        <v>0</v>
      </c>
      <c r="L22" s="106">
        <f>COUNTIFS('Game History'!G:G,"WFTDA",'Game History'!H:H,"Sanc",'Game History'!I:I,Instructions!A85)</f>
        <v>0</v>
      </c>
      <c r="M22" s="72">
        <f>COUNTIFS('Game History'!G:G,"WFTDA",'Game History'!H:H,"Reg",'Game History'!I:I,Instructions!A85)</f>
        <v>5</v>
      </c>
      <c r="N22" s="72">
        <f>COUNTIFS('Game History'!G:G,"WFTDA",'Game History'!H:H,"Other",'Game History'!I:I,Instructions!A85)</f>
        <v>6</v>
      </c>
      <c r="O22" s="113">
        <f>COUNTIFS('Game History'!G:G,"WFTDA",'Game History'!J:J,Instructions!A85)</f>
        <v>0</v>
      </c>
      <c r="P22" s="113">
        <f t="shared" si="0"/>
        <v>11</v>
      </c>
    </row>
    <row r="23" spans="1:16" ht="15" customHeight="1" x14ac:dyDescent="0.15">
      <c r="A23" s="258" t="s">
        <v>170</v>
      </c>
      <c r="B23" s="242"/>
      <c r="C23" s="99" t="s">
        <v>169</v>
      </c>
      <c r="D23" s="113">
        <f>COUNTIFS('Game History'!G:G,"WFTDA",'Game History'!H:H,"Champs",'Game History'!I:I,Instructions!A71)+COUNTIFS('Game History'!G:G,"WFTDA",'Game History'!H:H,"Playoff",'Game History'!I:I,Instructions!A71)</f>
        <v>0</v>
      </c>
      <c r="E23" s="72">
        <f>COUNTIFS('Game History'!G:G,"WFTDA",'Game History'!H:H,"Sanc",'Game History'!I:I,Instructions!A71)</f>
        <v>0</v>
      </c>
      <c r="F23" s="72">
        <f>COUNTIFS('Game History'!G:G,"WFTDA",'Game History'!H:H,"Reg",'Game History'!I:I,Instructions!A71)</f>
        <v>0</v>
      </c>
      <c r="G23" s="72">
        <f>COUNTIFS('Game History'!G:G,"WFTDA",'Game History'!H:H,"Other",'Game History'!I:I,Instructions!A71)</f>
        <v>0</v>
      </c>
      <c r="H23" s="88"/>
      <c r="I23" s="120" t="s">
        <v>198</v>
      </c>
      <c r="J23" s="107" t="s">
        <v>197</v>
      </c>
      <c r="K23" s="113">
        <f>COUNTIFS('Game History'!G:G,"WFTDA",'Game History'!H:H,"Champs",'Game History'!I:I,Instructions!A86)+COUNTIFS('Game History'!G:G,"WFTDA",'Game History'!H:H,"Playoff",'Game History'!I:I,Instructions!A86)</f>
        <v>0</v>
      </c>
      <c r="L23" s="106">
        <f>COUNTIFS('Game History'!G:G,"WFTDA",'Game History'!H:H,"Sanc",'Game History'!I:I,Instructions!A86)</f>
        <v>0</v>
      </c>
      <c r="M23" s="72">
        <f>COUNTIFS('Game History'!G:G,"WFTDA",'Game History'!H:H,"Reg",'Game History'!I:I,Instructions!A86)</f>
        <v>1</v>
      </c>
      <c r="N23" s="72">
        <f>COUNTIFS('Game History'!G:G,"WFTDA",'Game History'!H:H,"Other",'Game History'!I:I,Instructions!A86)</f>
        <v>1</v>
      </c>
      <c r="O23" s="113">
        <f>COUNTIFS('Game History'!G:G,"WFTDA",'Game History'!J:J,Instructions!A86)</f>
        <v>0</v>
      </c>
      <c r="P23" s="113">
        <f t="shared" si="0"/>
        <v>2</v>
      </c>
    </row>
    <row r="24" spans="1:16" ht="15" customHeight="1" x14ac:dyDescent="0.15">
      <c r="A24" s="258" t="s">
        <v>173</v>
      </c>
      <c r="B24" s="242"/>
      <c r="C24" s="99" t="s">
        <v>172</v>
      </c>
      <c r="D24" s="113">
        <f>COUNTIFS('Game History'!G:G,"WFTDA",'Game History'!H:H,"Champs",'Game History'!I:I,Instructions!A72)+COUNTIFS('Game History'!G:G,"WFTDA",'Game History'!H:H,"Playoff",'Game History'!I:I,Instructions!A72)+COUNTIFS('Game History'!G:G,"WFTDA",'Game History'!H:H,"Champs",'Game History'!I:I,Instructions!A73)+COUNTIFS('Game History'!G:G,"WFTDA",'Game History'!H:H,"Playoff",'Game History'!I:I,Instructions!A73)</f>
        <v>0</v>
      </c>
      <c r="E24" s="72">
        <f>COUNTIFS('Game History'!G:G,"WFTDA",'Game History'!H:H,"Sanc",'Game History'!I:I,Instructions!A72)</f>
        <v>0</v>
      </c>
      <c r="F24" s="72">
        <f>COUNTIFS('Game History'!G:G,"WFTDA",'Game History'!H:H,"Reg",'Game History'!I:I,Instructions!A72)</f>
        <v>6</v>
      </c>
      <c r="G24" s="72">
        <f>COUNTIFS('Game History'!G:G,"WFTDA",'Game History'!H:H,"Other",'Game History'!I:I,Instructions!A72)</f>
        <v>14</v>
      </c>
      <c r="H24" s="88"/>
      <c r="I24" s="120" t="s">
        <v>202</v>
      </c>
      <c r="J24" s="107" t="s">
        <v>201</v>
      </c>
      <c r="K24" s="113">
        <f>COUNTIFS('Game History'!G:G,"WFTDA",'Game History'!H:H,"Champs",'Game History'!I:I,Instructions!A88)+COUNTIFS('Game History'!G:G,"WFTDA",'Game History'!H:H,"Playoff",'Game History'!I:I,Instructions!A88)</f>
        <v>0</v>
      </c>
      <c r="L24" s="106">
        <f>COUNTIFS('Game History'!G:G,"WFTDA",'Game History'!H:H,"Sanc",'Game History'!I:I,Instructions!A88)</f>
        <v>0</v>
      </c>
      <c r="M24" s="72">
        <f>COUNTIFS('Game History'!G:G,"WFTDA",'Game History'!H:H,"Reg",'Game History'!I:I,Instructions!A88)</f>
        <v>0</v>
      </c>
      <c r="N24" s="72">
        <f>COUNTIFS('Game History'!G:G,"WFTDA",'Game History'!H:H,"Other",'Game History'!I:I,Instructions!A88)</f>
        <v>0</v>
      </c>
      <c r="O24" s="113">
        <f>COUNTIFS('Game History'!G:G,"WFTDA",'Game History'!J:J,Instructions!A88)</f>
        <v>0</v>
      </c>
      <c r="P24" s="113">
        <f t="shared" si="0"/>
        <v>0</v>
      </c>
    </row>
    <row r="25" spans="1:16" s="222" customFormat="1" ht="15" customHeight="1" x14ac:dyDescent="0.15">
      <c r="A25"/>
      <c r="B25"/>
      <c r="C25"/>
      <c r="D25"/>
      <c r="E25"/>
      <c r="F25"/>
      <c r="G25"/>
      <c r="H25" s="135"/>
      <c r="I25" s="228" t="s">
        <v>418</v>
      </c>
      <c r="J25" s="229" t="s">
        <v>417</v>
      </c>
      <c r="K25" s="113">
        <f>COUNTIFS('Game History'!G:G,"WFTDA",'Game History'!H:H,"Champs",'Game History'!I:I,Instructions!A89)+COUNTIFS('Game History'!G:G,"WFTDA",'Game History'!H:H,"Playoff",'Game History'!I:I,Instructions!A89)</f>
        <v>0</v>
      </c>
      <c r="L25" s="159">
        <f>COUNTIFS('Game History'!G:G,"WFTDA",'Game History'!H:H,"Sanc",'Game History'!I:I,Instructions!A89)</f>
        <v>0</v>
      </c>
      <c r="M25" s="113">
        <f>COUNTIFS('Game History'!G:G,"WFTDA",'Game History'!H:H,"Reg",'Game History'!I:I,Instructions!A89)</f>
        <v>0</v>
      </c>
      <c r="N25" s="113">
        <f>COUNTIFS('Game History'!G:G,"WFTDA",'Game History'!H:H,"Other",'Game History'!I:I,Instructions!A89)</f>
        <v>0</v>
      </c>
      <c r="O25" s="113">
        <f>COUNTIFS('Game History'!G:G,"WFTDA",'Game History'!J:J,Instructions!A89)</f>
        <v>3</v>
      </c>
      <c r="P25" s="113">
        <f t="shared" ref="P25" si="2">SUM(K25:O25)</f>
        <v>3</v>
      </c>
    </row>
    <row r="26" spans="1:16" ht="15" customHeight="1" x14ac:dyDescent="0.15">
      <c r="H26" s="135"/>
      <c r="I26" s="267" t="s">
        <v>215</v>
      </c>
      <c r="J26" s="242"/>
      <c r="K26" s="152">
        <f>SUM(K14:K25)</f>
        <v>0</v>
      </c>
      <c r="L26" s="152">
        <f>SUM(L13:L25)</f>
        <v>7</v>
      </c>
      <c r="M26" s="152">
        <f t="shared" ref="M26:N26" si="3">SUM(M13:M25)</f>
        <v>44</v>
      </c>
      <c r="N26" s="152">
        <f t="shared" si="3"/>
        <v>48</v>
      </c>
    </row>
    <row r="27" spans="1:16" ht="15.75" customHeight="1" x14ac:dyDescent="0.15">
      <c r="A27" s="258" t="s">
        <v>225</v>
      </c>
      <c r="B27" s="246"/>
      <c r="C27" s="246"/>
      <c r="D27" s="246"/>
      <c r="E27" s="246"/>
      <c r="F27" s="246"/>
      <c r="G27" s="242"/>
      <c r="H27" s="88"/>
      <c r="I27" s="271" t="s">
        <v>217</v>
      </c>
      <c r="J27" s="246"/>
      <c r="K27" s="246"/>
      <c r="L27" s="242"/>
      <c r="M27" s="280">
        <f>COUNTIFS('Game History'!G:G,"WFTDA",'Game History'!K:K,"Y")</f>
        <v>0</v>
      </c>
      <c r="N27" s="242"/>
    </row>
    <row r="28" spans="1:16" ht="1.5" customHeight="1" x14ac:dyDescent="0.15">
      <c r="A28" s="153" t="s">
        <v>218</v>
      </c>
      <c r="B28" s="154" t="s">
        <v>37</v>
      </c>
      <c r="C28" s="154" t="s">
        <v>219</v>
      </c>
      <c r="D28" s="153" t="s">
        <v>218</v>
      </c>
      <c r="E28" s="265" t="s">
        <v>37</v>
      </c>
      <c r="F28" s="246"/>
      <c r="G28" s="154" t="s">
        <v>219</v>
      </c>
      <c r="H28" s="39"/>
      <c r="I28" s="67"/>
      <c r="J28" s="67"/>
      <c r="K28" s="67"/>
      <c r="L28" s="67"/>
      <c r="M28" s="155"/>
      <c r="N28" s="67"/>
    </row>
    <row r="29" spans="1:16" ht="13" x14ac:dyDescent="0.15">
      <c r="A29" s="156"/>
      <c r="B29" s="124"/>
      <c r="C29" s="124"/>
      <c r="D29" s="144"/>
      <c r="E29" s="245"/>
      <c r="F29" s="246"/>
      <c r="G29" s="156"/>
      <c r="H29" s="88"/>
      <c r="I29" s="268" t="s">
        <v>226</v>
      </c>
      <c r="J29" s="261"/>
      <c r="K29" s="241" t="s">
        <v>221</v>
      </c>
      <c r="L29" s="242"/>
      <c r="M29" s="241" t="s">
        <v>222</v>
      </c>
      <c r="N29" s="242"/>
    </row>
    <row r="30" spans="1:16" ht="16.5" customHeight="1" x14ac:dyDescent="0.15">
      <c r="A30" s="156"/>
      <c r="B30" s="156"/>
      <c r="C30" s="156"/>
      <c r="D30" s="144"/>
      <c r="E30" s="245"/>
      <c r="F30" s="246"/>
      <c r="G30" s="156"/>
      <c r="H30" s="88"/>
      <c r="I30" s="269"/>
      <c r="J30" s="270"/>
      <c r="K30" s="157" t="s">
        <v>223</v>
      </c>
      <c r="L30" s="157" t="s">
        <v>224</v>
      </c>
      <c r="M30" s="157" t="s">
        <v>223</v>
      </c>
      <c r="N30" s="157" t="s">
        <v>224</v>
      </c>
    </row>
    <row r="31" spans="1:16" ht="13" x14ac:dyDescent="0.15">
      <c r="A31" s="158"/>
      <c r="B31" s="158"/>
      <c r="C31" s="158"/>
      <c r="D31" s="147"/>
      <c r="E31" s="264"/>
      <c r="F31" s="246"/>
      <c r="G31" s="158"/>
      <c r="H31" s="88"/>
      <c r="I31" s="262"/>
      <c r="J31" s="263"/>
      <c r="K31" s="113">
        <f>COUNTIFS('Game History'!A:A,("&gt;="&amp;Instructions!B103),'Game History'!G:G,"WFTDA",'Game History'!I:I,Instructions!A68)+COUNTIFS('Game History'!A:A,("&gt;="&amp;Instructions!B103),'Game History'!G:G,"WFTDA",'Game History'!I:I,Instructions!A69)+COUNTIFS('Game History'!A:A,("&gt;="&amp;Instructions!B103),'Game History'!G:G,"WFTDA",'Game History'!I:I,Instructions!A70)+COUNTIFS('Game History'!A:A,("&gt;="&amp;Instructions!B103),'Game History'!G:G,"WFTDA",'Game History'!I:I,Instructions!A74)+COUNTIFS('Game History'!A:A,("&gt;="&amp;Instructions!B103),'Game History'!G:G,"WFTDA",'Game History'!I:I,Instructions!A75)+COUNTIFS('Game History'!A:A,("&gt;="&amp;Instructions!B103),'Game History'!G:G,"WFTDA",'Game History'!I:I,Instructions!A76)+COUNTIFS('Game History'!A:A,("&gt;="&amp;Instructions!B103),'Game History'!G:G,"WFTDA",'Game History'!I:I,Instructions!A87)</f>
        <v>0</v>
      </c>
      <c r="L31" s="113">
        <f>COUNTIFS('Game History'!A:A,("&gt;="&amp;Instructions!B103),'Game History'!G:G,"WFTDA",'Game History'!I:I,Instructions!A71)+COUNTIFS('Game History'!A:A,("&gt;="&amp;Instructions!B103),'Game History'!G:G,"WFTDA",'Game History'!I:I,Instructions!A72)+COUNTIFS('Game History'!A:A,("&gt;="&amp;Instructions!B103),'Game History'!G:G,"WFTDA",'Game History'!I:I,Instructions!A73)+COUNTIFS('Game History'!A:A,("&gt;="&amp;Instructions!B103),'Game History'!G:G,"WFTDA",'Game History'!I:I,Instructions!A77)+COUNTIFS('Game History'!A:A,("&gt;="&amp;Instructions!B103),'Game History'!G:G,"WFTDA",'Game History'!I:I,Instructions!A78)+COUNTIFS('Game History'!A:A,("&gt;="&amp;Instructions!B103),'Game History'!G:G,"WFTDA",'Game History'!I:I,Instructions!A79)+COUNTIFS('Game History'!A:A,("&gt;="&amp;Instructions!B103),'Game History'!G:G,"WFTDA",'Game History'!I:I,Instructions!A80)+COUNTIFS('Game History'!A:A,("&gt;="&amp;Instructions!B103),'Game History'!G:G,"WFTDA",'Game History'!I:I,Instructions!A81)+COUNTIFS('Game History'!A:A,("&gt;="&amp;Instructions!B103),'Game History'!G:G,"WFTDA",'Game History'!I:I,Instructions!A82)+COUNTIFS('Game History'!A:A,("&gt;="&amp;Instructions!B103),'Game History'!G:G,"WFTDA",'Game History'!I:I,Instructions!A83)+COUNTIFS('Game History'!A:A,("&gt;="&amp;Instructions!B103),'Game History'!G:G,"WFTDA",'Game History'!I:I,Instructions!A84)+COUNTIFS('Game History'!A:A,("&gt;="&amp;Instructions!B103),'Game History'!G:G,"WFTDA",'Game History'!I:I,Instructions!A85)+COUNTIFS('Game History'!A:A,("&gt;="&amp;Instructions!B103),'Game History'!G:G,"WFTDA",'Game History'!I:I,Instructions!A86)+COUNTIFS('Game History'!A:A,("&gt;="&amp;Instructions!B103),'Game History'!G:G,"WFTDA",'Game History'!I:I,Instructions!A88)</f>
        <v>119</v>
      </c>
      <c r="M31" s="159">
        <f>SUM(D18+E18+F18+G18+D20+E20+F20+G20+D21+E21+F21+G21)</f>
        <v>0</v>
      </c>
      <c r="N31" s="159">
        <f>SUM(K26+L26+M26+N26+D23+E23+F23+G23+D24+E24+F24+G24)</f>
        <v>119</v>
      </c>
    </row>
    <row r="32" spans="1:16" ht="16.5" customHeight="1" x14ac:dyDescent="0.15">
      <c r="A32" s="160"/>
      <c r="B32" s="160"/>
      <c r="C32" s="160"/>
      <c r="D32" s="160"/>
      <c r="E32" s="160"/>
      <c r="F32" s="160"/>
      <c r="G32" s="161"/>
      <c r="H32" s="161"/>
      <c r="I32" s="160"/>
      <c r="J32" s="160"/>
      <c r="K32" s="160"/>
      <c r="L32" s="25"/>
      <c r="M32" s="34"/>
      <c r="N32" s="34"/>
    </row>
    <row r="33" spans="1:16" ht="13.5" customHeight="1" x14ac:dyDescent="0.15">
      <c r="A33" s="23"/>
      <c r="B33" s="23"/>
      <c r="C33" s="23"/>
      <c r="D33" s="23"/>
      <c r="E33" s="23"/>
      <c r="F33" s="23"/>
      <c r="G33" s="162"/>
      <c r="H33" s="162"/>
      <c r="I33" s="23"/>
      <c r="J33" s="23"/>
      <c r="K33" s="23"/>
      <c r="L33" s="23"/>
      <c r="M33" s="74"/>
      <c r="N33" s="74"/>
    </row>
    <row r="34" spans="1:16" ht="18" customHeight="1" x14ac:dyDescent="0.15">
      <c r="A34" s="277" t="s">
        <v>121</v>
      </c>
      <c r="B34" s="278"/>
      <c r="C34" s="278"/>
      <c r="D34" s="278"/>
      <c r="E34" s="278"/>
      <c r="F34" s="278"/>
      <c r="G34" s="278"/>
      <c r="H34" s="278"/>
      <c r="I34" s="278"/>
      <c r="J34" s="278"/>
      <c r="K34" s="278"/>
      <c r="L34" s="278"/>
      <c r="M34" s="278"/>
      <c r="N34" s="278"/>
      <c r="O34" s="278"/>
      <c r="P34" s="279"/>
    </row>
    <row r="35" spans="1:16" ht="18" customHeight="1" x14ac:dyDescent="0.2">
      <c r="A35" s="260" t="s">
        <v>12</v>
      </c>
      <c r="B35" s="261"/>
      <c r="C35" s="243" t="s">
        <v>13</v>
      </c>
      <c r="D35" s="266" t="s">
        <v>14</v>
      </c>
      <c r="E35" s="246"/>
      <c r="F35" s="246"/>
      <c r="G35" s="242"/>
      <c r="H35" s="88"/>
      <c r="I35" s="282" t="s">
        <v>21</v>
      </c>
      <c r="J35" s="281" t="s">
        <v>13</v>
      </c>
      <c r="K35" s="274" t="s">
        <v>14</v>
      </c>
      <c r="L35" s="275"/>
      <c r="M35" s="275"/>
      <c r="N35" s="275"/>
      <c r="O35" s="275"/>
      <c r="P35" s="276"/>
    </row>
    <row r="36" spans="1:16" ht="28.5" customHeight="1" x14ac:dyDescent="0.15">
      <c r="A36" s="262"/>
      <c r="B36" s="263"/>
      <c r="C36" s="244"/>
      <c r="D36" s="94" t="s">
        <v>16</v>
      </c>
      <c r="E36" s="95" t="s">
        <v>22</v>
      </c>
      <c r="F36" s="95" t="s">
        <v>23</v>
      </c>
      <c r="G36" s="95" t="s">
        <v>47</v>
      </c>
      <c r="H36" s="88"/>
      <c r="I36" s="244"/>
      <c r="J36" s="244"/>
      <c r="K36" s="97" t="s">
        <v>16</v>
      </c>
      <c r="L36" s="98" t="s">
        <v>22</v>
      </c>
      <c r="M36" s="98" t="s">
        <v>23</v>
      </c>
      <c r="N36" s="98" t="s">
        <v>47</v>
      </c>
      <c r="O36" s="224" t="s">
        <v>416</v>
      </c>
      <c r="P36" s="225" t="s">
        <v>24</v>
      </c>
    </row>
    <row r="37" spans="1:16" ht="15" customHeight="1" x14ac:dyDescent="0.15">
      <c r="A37" s="259" t="s">
        <v>49</v>
      </c>
      <c r="B37" s="242"/>
      <c r="C37" s="99" t="s">
        <v>50</v>
      </c>
      <c r="D37" s="100" t="s">
        <v>51</v>
      </c>
      <c r="E37" s="101">
        <f>COUNTIFS('Game History'!G:G,"MRDA",'Game History'!H:H,"Sanc",'Game History'!I:I,Instructions!A70)</f>
        <v>0</v>
      </c>
      <c r="F37" s="103">
        <f>COUNTIFS('Game History'!G:G,"MRDA",'Game History'!H:H,"Reg",'Game History'!I:I,Instructions!A70)</f>
        <v>0</v>
      </c>
      <c r="G37" s="103">
        <f>COUNTIFS('Game History'!G:G,"MRDA",'Game History'!H:H,"Other",'Game History'!I:I,Instructions!A70)</f>
        <v>0</v>
      </c>
      <c r="H37" s="88"/>
      <c r="I37" s="30" t="s">
        <v>74</v>
      </c>
      <c r="J37" s="99" t="s">
        <v>77</v>
      </c>
      <c r="K37" s="105" t="s">
        <v>51</v>
      </c>
      <c r="L37" s="106">
        <f>COUNTIFS('Game History'!G:G,"MRDA",'Game History'!H:H,"Sanc",'Game History'!I:I,Instructions!A73)</f>
        <v>0</v>
      </c>
      <c r="M37" s="72">
        <f>COUNTIFS('Game History'!G:G,"MRDA",'Game History'!H:H,"Reg",'Game History'!I:I,Instructions!A73)</f>
        <v>0</v>
      </c>
      <c r="N37" s="72">
        <f>COUNTIFS('Game History'!G:G,"MRDA",'Game History'!H:H,"Other",'Game History'!I:I,Instructions!A73)</f>
        <v>4</v>
      </c>
      <c r="O37" s="113">
        <f>COUNTIFS('Game History'!G:G,"MRDA",'Game History'!J:J,Instructions!A73)</f>
        <v>0</v>
      </c>
      <c r="P37" s="113">
        <f>SUM(K37:O37)</f>
        <v>4</v>
      </c>
    </row>
    <row r="38" spans="1:16" ht="15" customHeight="1" x14ac:dyDescent="0.15">
      <c r="A38" s="259" t="s">
        <v>95</v>
      </c>
      <c r="B38" s="242"/>
      <c r="C38" s="107" t="s">
        <v>76</v>
      </c>
      <c r="D38" s="108">
        <f>COUNTIFS('Game History'!G:G,"MRDA",'Game History'!H:H,"Champs",'Game History'!I:I,Instructions!A74)+COUNTIFS('Game History'!G:G,"MRDA",'Game History'!H:H,"Playoff",'Game History'!I:I,Instructions!A74)</f>
        <v>0</v>
      </c>
      <c r="E38" s="68">
        <f>COUNTIFS('Game History'!G:G,"MRDA",'Game History'!H:H,"Sanc",'Game History'!I:I,Instructions!A74)</f>
        <v>0</v>
      </c>
      <c r="F38" s="71">
        <f>COUNTIFS('Game History'!G:G,"MRDA",'Game History'!H:H,"Reg",'Game History'!I:I,Instructions!A74)</f>
        <v>0</v>
      </c>
      <c r="G38" s="71">
        <f>COUNTIFS('Game History'!G:G,"MRDA",'Game History'!H:H,"Other",'Game History'!I:I,Instructions!A74)</f>
        <v>0</v>
      </c>
      <c r="H38" s="88"/>
      <c r="I38" s="111" t="s">
        <v>106</v>
      </c>
      <c r="J38" s="107" t="s">
        <v>107</v>
      </c>
      <c r="K38" s="113">
        <f>COUNTIFS('Game History'!G:G,"MRDA",'Game History'!H:H,"Champs",'Game History'!I:I,Instructions!A77)+COUNTIFS('Game History'!G:G,"MRDA",'Game History'!H:H,"Playoff",'Game History'!I:I,Instructions!A77)</f>
        <v>0</v>
      </c>
      <c r="L38" s="106">
        <f>COUNTIFS('Game History'!G:G,"MRDA",'Game History'!H:H,"Sanc",'Game History'!I:I,Instructions!A77)</f>
        <v>0</v>
      </c>
      <c r="M38" s="72">
        <f>COUNTIFS('Game History'!G:G,"MRDA",'Game History'!H:H,"Reg",'Game History'!I:I,Instructions!A77)</f>
        <v>0</v>
      </c>
      <c r="N38" s="72">
        <f>COUNTIFS('Game History'!G:G,"MRDA",'Game History'!H:H,"Other",'Game History'!I:I,Instructions!A77)</f>
        <v>1</v>
      </c>
      <c r="O38" s="113">
        <f>COUNTIFS('Game History'!G:G,"MRDA",'Game History'!J:J,Instructions!A77)</f>
        <v>3</v>
      </c>
      <c r="P38" s="113">
        <f t="shared" ref="P38:P48" si="4">SUM(K38:O38)</f>
        <v>4</v>
      </c>
    </row>
    <row r="39" spans="1:16" ht="15" customHeight="1" x14ac:dyDescent="0.15">
      <c r="A39" s="117" t="s">
        <v>113</v>
      </c>
      <c r="B39" s="118"/>
      <c r="C39" s="107" t="s">
        <v>93</v>
      </c>
      <c r="D39" s="108">
        <f>COUNTIFS('Game History'!G:G,"MRDA",'Game History'!H:H,"Champs",'Game History'!I:I,Instructions!A75)+COUNTIFS('Game History'!G:G,"MRDA",'Game History'!H:H,"Playoff",'Game History'!I:I,Instructions!A75)</f>
        <v>0</v>
      </c>
      <c r="E39" s="68">
        <f>COUNTIFS('Game History'!G:G,"MRDA",'Game History'!H:H,"Sanc",'Game History'!I:I,Instructions!A75)</f>
        <v>0</v>
      </c>
      <c r="F39" s="71">
        <f>COUNTIFS('Game History'!G:G,"MRDA",'Game History'!H:H,"Reg",'Game History'!I:I,Instructions!A75)</f>
        <v>0</v>
      </c>
      <c r="G39" s="71">
        <f>COUNTIFS('Game History'!G:G,"MRDA",'Game History'!H:H,"Other",'Game History'!I:I,Instructions!A75)</f>
        <v>0</v>
      </c>
      <c r="H39" s="88"/>
      <c r="I39" s="120" t="s">
        <v>117</v>
      </c>
      <c r="J39" s="99" t="s">
        <v>118</v>
      </c>
      <c r="K39" s="113">
        <f>COUNTIFS('Game History'!G:G,"MRDA",'Game History'!H:H,"Champs",'Game History'!I:I,Instructions!A78)+COUNTIFS('Game History'!G:G,"MRDA",'Game History'!H:H,"Playoff",'Game History'!I:I,Instructions!A78)</f>
        <v>0</v>
      </c>
      <c r="L39" s="106">
        <f>COUNTIFS('Game History'!G:G,"MRDA",'Game History'!H:H,"Sanc",'Game History'!I:I,Instructions!A78)</f>
        <v>0</v>
      </c>
      <c r="M39" s="72">
        <f>COUNTIFS('Game History'!G:G,"MRDA",'Game History'!H:H,"Reg",'Game History'!I:I,Instructions!A78)</f>
        <v>0</v>
      </c>
      <c r="N39" s="72">
        <f>COUNTIFS('Game History'!G:G,"MRDA",'Game History'!H:H,"Other",'Game History'!I:I,Instructions!A78)</f>
        <v>0</v>
      </c>
      <c r="O39" s="113">
        <f>COUNTIFS('Game History'!G:G,"MRDA",'Game History'!J:J,Instructions!A78)</f>
        <v>0</v>
      </c>
      <c r="P39" s="113">
        <f t="shared" si="4"/>
        <v>0</v>
      </c>
    </row>
    <row r="40" spans="1:16" ht="15" customHeight="1" x14ac:dyDescent="0.15">
      <c r="A40" s="259" t="s">
        <v>123</v>
      </c>
      <c r="B40" s="242"/>
      <c r="C40" s="99" t="s">
        <v>116</v>
      </c>
      <c r="D40" s="108">
        <f>COUNTIFS('Game History'!G:G,"MRDA",'Game History'!H:H,"Champs",'Game History'!I:I,Instructions!A76)+COUNTIFS('Game History'!G:G,"MRDA",'Game History'!H:H,"Playoff",'Game History'!I:I,Instructions!A76)</f>
        <v>0</v>
      </c>
      <c r="E40" s="68">
        <f>COUNTIFS('Game History'!G:G,"MRDA",'Game History'!H:H,"Sanc",'Game History'!I:I,Instructions!A76)</f>
        <v>0</v>
      </c>
      <c r="F40" s="71">
        <f>COUNTIFS('Game History'!G:G,"MRDA",'Game History'!H:H,"Reg",'Game History'!I:I,Instructions!A76)</f>
        <v>0</v>
      </c>
      <c r="G40" s="71">
        <f>COUNTIFS('Game History'!G:G,"MRDA",'Game History'!H:H,"Other",'Game History'!I:I,Instructions!A76)</f>
        <v>0</v>
      </c>
      <c r="H40" s="88"/>
      <c r="I40" s="120" t="s">
        <v>130</v>
      </c>
      <c r="J40" s="99" t="s">
        <v>131</v>
      </c>
      <c r="K40" s="113">
        <f>COUNTIFS('Game History'!G:G,"MRDA",'Game History'!H:H,"Champs",'Game History'!I:I,Instructions!A79)+COUNTIFS('Game History'!G:G,"MRDA",'Game History'!H:H,"Playoff",'Game History'!I:I,Instructions!A79)</f>
        <v>0</v>
      </c>
      <c r="L40" s="106">
        <f>COUNTIFS('Game History'!G:G,"MRDA",'Game History'!H:H,"Sanc",'Game History'!I:I,Instructions!A79)</f>
        <v>0</v>
      </c>
      <c r="M40" s="72">
        <f>COUNTIFS('Game History'!G:G,"MRDA",'Game History'!H:H,"Reg",'Game History'!I:I,Instructions!A79)</f>
        <v>0</v>
      </c>
      <c r="N40" s="72">
        <f>COUNTIFS('Game History'!G:G,"MRDA",'Game History'!H:H,"Other",'Game History'!I:I,Instructions!A79)</f>
        <v>1</v>
      </c>
      <c r="O40" s="113">
        <f>COUNTIFS('Game History'!G:G,"MRDA",'Game History'!J:J,Instructions!A79)</f>
        <v>0</v>
      </c>
      <c r="P40" s="113">
        <f t="shared" si="4"/>
        <v>1</v>
      </c>
    </row>
    <row r="41" spans="1:16" ht="15" customHeight="1" x14ac:dyDescent="0.15">
      <c r="A41" s="259" t="s">
        <v>135</v>
      </c>
      <c r="B41" s="242"/>
      <c r="C41" s="107" t="s">
        <v>138</v>
      </c>
      <c r="D41" s="108">
        <f>COUNTIFS('Game History'!G:G,"MRDA",'Game History'!H:H,"Champs",'Game History'!I:I,Instructions!A87)+COUNTIFS('Game History'!G:G,"MRDA",'Game History'!H:H,"Playoff",'Game History'!I:I,Instructions!A87)</f>
        <v>0</v>
      </c>
      <c r="E41" s="68">
        <f>COUNTIFS('Game History'!G:G,"MRDA",'Game History'!H:H,"Sanc",'Game History'!I:I,Instructions!A87)</f>
        <v>0</v>
      </c>
      <c r="F41" s="71">
        <f>COUNTIFS('Game History'!G:G,"MRDA",'Game History'!H:H,"Reg",'Game History'!I:I,Instructions!A87)</f>
        <v>0</v>
      </c>
      <c r="G41" s="71">
        <f>COUNTIFS('Game History'!G:G,"MRDA",'Game History'!H:H,"Other",'Game History'!I:I,Instructions!A87)</f>
        <v>0</v>
      </c>
      <c r="H41" s="88"/>
      <c r="I41" s="120" t="s">
        <v>143</v>
      </c>
      <c r="J41" s="99" t="s">
        <v>144</v>
      </c>
      <c r="K41" s="113">
        <f>COUNTIFS('Game History'!G:G,"MRDA",'Game History'!H:H,"Champs",'Game History'!I:I,Instructions!A80)+COUNTIFS('Game History'!G:G,"MRDA",'Game History'!H:H,"Playoff",'Game History'!I:I,Instructions!A80)</f>
        <v>0</v>
      </c>
      <c r="L41" s="106">
        <f>COUNTIFS('Game History'!G:G,"MRDA",'Game History'!H:H,"Sanc",'Game History'!I:I,Instructions!A80)</f>
        <v>0</v>
      </c>
      <c r="M41" s="72">
        <f>COUNTIFS('Game History'!G:G,"MRDA",'Game History'!H:H,"Reg",'Game History'!I:I,Instructions!A80)</f>
        <v>0</v>
      </c>
      <c r="N41" s="72">
        <f>COUNTIFS('Game History'!G:G,"MRDA",'Game History'!H:H,"Other",'Game History'!I:I,Instructions!A80)</f>
        <v>0</v>
      </c>
      <c r="O41" s="113">
        <f>COUNTIFS('Game History'!G:G,"MRDA",'Game History'!J:J,Instructions!A80)</f>
        <v>0</v>
      </c>
      <c r="P41" s="113">
        <f t="shared" si="4"/>
        <v>0</v>
      </c>
    </row>
    <row r="42" spans="1:16" ht="15" customHeight="1" x14ac:dyDescent="0.15">
      <c r="A42" s="272" t="s">
        <v>150</v>
      </c>
      <c r="B42" s="246"/>
      <c r="C42" s="242"/>
      <c r="D42" s="131">
        <f t="shared" ref="D42:G42" si="5">SUM(D37:D41)</f>
        <v>0</v>
      </c>
      <c r="E42" s="131">
        <f t="shared" si="5"/>
        <v>0</v>
      </c>
      <c r="F42" s="131">
        <f t="shared" si="5"/>
        <v>0</v>
      </c>
      <c r="G42" s="131">
        <f t="shared" si="5"/>
        <v>0</v>
      </c>
      <c r="H42" s="88"/>
      <c r="I42" s="120" t="s">
        <v>158</v>
      </c>
      <c r="J42" s="107" t="s">
        <v>159</v>
      </c>
      <c r="K42" s="113">
        <f>COUNTIFS('Game History'!G:G,"MRDA",'Game History'!H:H,"Champs",'Game History'!I:I,Instructions!A81)+COUNTIFS('Game History'!G:G,"MRDA",'Game History'!H:H,"Playoff",'Game History'!I:I,Instructions!A81)</f>
        <v>0</v>
      </c>
      <c r="L42" s="106">
        <f>COUNTIFS('Game History'!G:G,"MRDA",'Game History'!H:H,"Sanc",'Game History'!I:I,Instructions!A81)</f>
        <v>0</v>
      </c>
      <c r="M42" s="72">
        <f>COUNTIFS('Game History'!G:G,"MRDA",'Game History'!H:H,"Reg",'Game History'!I:I,Instructions!A81)</f>
        <v>0</v>
      </c>
      <c r="N42" s="72">
        <f>COUNTIFS('Game History'!G:G,"MRDA",'Game History'!H:H,"Other",'Game History'!I:I,Instructions!A81)</f>
        <v>1</v>
      </c>
      <c r="O42" s="113">
        <f>COUNTIFS('Game History'!G:G,"MRDA",'Game History'!J:J,Instructions!A81)</f>
        <v>0</v>
      </c>
      <c r="P42" s="113">
        <f t="shared" si="4"/>
        <v>1</v>
      </c>
    </row>
    <row r="43" spans="1:16" ht="15" customHeight="1" x14ac:dyDescent="0.15">
      <c r="A43" s="67"/>
      <c r="B43" s="67"/>
      <c r="C43" s="134"/>
      <c r="D43" s="67"/>
      <c r="E43" s="67"/>
      <c r="F43" s="67"/>
      <c r="G43" s="67"/>
      <c r="H43" s="135"/>
      <c r="I43" s="120" t="s">
        <v>166</v>
      </c>
      <c r="J43" s="107" t="s">
        <v>167</v>
      </c>
      <c r="K43" s="113">
        <f>COUNTIFS('Game History'!G:G,"MRDA",'Game History'!H:H,"Champs",'Game History'!I:I,Instructions!A82)+COUNTIFS('Game History'!G:G,"MRDA",'Game History'!H:H,"Playoff",'Game History'!I:I,Instructions!A82)</f>
        <v>0</v>
      </c>
      <c r="L43" s="106">
        <f>COUNTIFS('Game History'!G:G,"MRDA",'Game History'!H:H,"Sanc",'Game History'!I:I,Instructions!A82)</f>
        <v>0</v>
      </c>
      <c r="M43" s="72">
        <f>COUNTIFS('Game History'!G:G,"MRDA",'Game History'!H:H,"Reg",'Game History'!I:I,Instructions!A82)</f>
        <v>0</v>
      </c>
      <c r="N43" s="72">
        <f>COUNTIFS('Game History'!G:G,"MRDA",'Game History'!H:H,"Other",'Game History'!I:I,Instructions!A82)</f>
        <v>1</v>
      </c>
      <c r="O43" s="113">
        <f>COUNTIFS('Game History'!G:G,"MRDA",'Game History'!J:J,Instructions!A82)</f>
        <v>0</v>
      </c>
      <c r="P43" s="113">
        <f t="shared" si="4"/>
        <v>1</v>
      </c>
    </row>
    <row r="44" spans="1:16" ht="15" customHeight="1" x14ac:dyDescent="0.15">
      <c r="A44" s="259" t="s">
        <v>161</v>
      </c>
      <c r="B44" s="242"/>
      <c r="C44" s="99" t="s">
        <v>28</v>
      </c>
      <c r="D44" s="113">
        <f>COUNTIFS('Game History'!G:G,"MRDA",'Game History'!H:H,"Champs",'Game History'!I:I,Instructions!A68)+COUNTIFS('Game History'!G:G,"MRDA",'Game History'!H:H,"Playoff",'Game History'!I:I,Instructions!A68)</f>
        <v>0</v>
      </c>
      <c r="E44" s="72">
        <f>COUNTIFS('Game History'!G:G,"MRDA",'Game History'!H:H,"Sanc",'Game History'!I:I,Instructions!A68)</f>
        <v>0</v>
      </c>
      <c r="F44" s="72">
        <f>COUNTIFS('Game History'!G:G,"MRDA",'Game History'!H:H,"Reg",'Game History'!I:I,Instructions!A68)</f>
        <v>0</v>
      </c>
      <c r="G44" s="72">
        <f>COUNTIFS('Game History'!G:G,"MRDA",'Game History'!H:H,"Other",'Game History'!I:I,Instructions!A68)</f>
        <v>0</v>
      </c>
      <c r="H44" s="88"/>
      <c r="I44" s="120" t="s">
        <v>176</v>
      </c>
      <c r="J44" s="107" t="s">
        <v>177</v>
      </c>
      <c r="K44" s="113">
        <f>COUNTIFS('Game History'!G:G,"MRDA",'Game History'!H:H,"Champs",'Game History'!I:I,Instructions!A83)+COUNTIFS('Game History'!G:G,"MRDA",'Game History'!H:H,"Playoff",'Game History'!I:I,Instructions!A83)</f>
        <v>0</v>
      </c>
      <c r="L44" s="106">
        <f>COUNTIFS('Game History'!G:G,"MRDA",'Game History'!H:H,"Sanc",'Game History'!I:I,Instructions!A83)</f>
        <v>0</v>
      </c>
      <c r="M44" s="72">
        <f>COUNTIFS('Game History'!G:G,"MRDA",'Game History'!H:H,"Reg",'Game History'!I:I,Instructions!A83)</f>
        <v>0</v>
      </c>
      <c r="N44" s="72">
        <f>COUNTIFS('Game History'!G:G,"MRDA",'Game History'!H:H,"Other",'Game History'!I:I,Instructions!A83)</f>
        <v>1</v>
      </c>
      <c r="O44" s="113">
        <f>COUNTIFS('Game History'!G:G,"MRDA",'Game History'!J:J,Instructions!A83)</f>
        <v>1</v>
      </c>
      <c r="P44" s="113">
        <f t="shared" si="4"/>
        <v>2</v>
      </c>
    </row>
    <row r="45" spans="1:16" ht="15" customHeight="1" x14ac:dyDescent="0.15">
      <c r="A45" s="259" t="s">
        <v>163</v>
      </c>
      <c r="B45" s="242"/>
      <c r="C45" s="99" t="s">
        <v>53</v>
      </c>
      <c r="D45" s="113">
        <f>COUNTIFS('Game History'!G:G,"MRDA",'Game History'!H:H,"Champs",'Game History'!I:I,Instructions!A69)+COUNTIFS('Game History'!G:G,"MRDA",'Game History'!H:H,"Playoff",'Game History'!I:I,Instructions!A69)+COUNTIFS('Game History'!G:G,"MRDA",'Game History'!H:H,"Champs",'Game History'!I:I,Instructions!A70)+COUNTIFS('Game History'!G:G,"MRDA",'Game History'!H:H,"Playoff",'Game History'!I:I,Instructions!A70)</f>
        <v>0</v>
      </c>
      <c r="E45" s="72">
        <f>COUNTIFS('Game History'!G:G,"MRDA",'Game History'!H:H,"Sanc",'Game History'!I:I,Instructions!A69)</f>
        <v>0</v>
      </c>
      <c r="F45" s="72">
        <f>COUNTIFS('Game History'!G:G,"MRDA",'Game History'!H:H,"Reg",'Game History'!I:I,Instructions!A69)</f>
        <v>0</v>
      </c>
      <c r="G45" s="72">
        <f>COUNTIFS('Game History'!G:G,"MRDA",'Game History'!H:H,"Other",'Game History'!I:I,Instructions!A69)</f>
        <v>0</v>
      </c>
      <c r="H45" s="88"/>
      <c r="I45" s="120" t="s">
        <v>183</v>
      </c>
      <c r="J45" s="107" t="s">
        <v>184</v>
      </c>
      <c r="K45" s="113">
        <f>COUNTIFS('Game History'!G:G,"MRDA",'Game History'!H:H,"Champs",'Game History'!I:I,Instructions!A84)+COUNTIFS('Game History'!G:G,"MRDA",'Game History'!H:H,"Playoff",'Game History'!I:I,Instructions!A84)</f>
        <v>0</v>
      </c>
      <c r="L45" s="106">
        <f>COUNTIFS('Game History'!G:G,"MRDA",'Game History'!H:H,"Sanc",'Game History'!I:I,Instructions!A84)</f>
        <v>0</v>
      </c>
      <c r="M45" s="72">
        <f>COUNTIFS('Game History'!G:G,"MRDA",'Game History'!H:H,"Reg",'Game History'!I:I,Instructions!A84)</f>
        <v>0</v>
      </c>
      <c r="N45" s="72">
        <f>COUNTIFS('Game History'!G:G,"MRDA",'Game History'!H:H,"Other",'Game History'!I:I,Instructions!A84)</f>
        <v>1</v>
      </c>
      <c r="O45" s="113">
        <f>COUNTIFS('Game History'!G:G,"MRDA",'Game History'!J:J,Instructions!A84)</f>
        <v>0</v>
      </c>
      <c r="P45" s="113">
        <f t="shared" si="4"/>
        <v>1</v>
      </c>
    </row>
    <row r="46" spans="1:16" ht="15" customHeight="1" x14ac:dyDescent="0.15">
      <c r="A46" s="273" t="s">
        <v>189</v>
      </c>
      <c r="B46" s="242"/>
      <c r="C46" s="148" t="s">
        <v>155</v>
      </c>
      <c r="D46" s="113">
        <f>COUNTIFS('Game History'!G:G,"MRDA",'Game History'!H:H,"Champs",'Game History'!I:I,Instructions!A67)+COUNTIFS('Game History'!G:G,"MRDA",'Game History'!H:H,"Playoff",'Game History'!I:I,Instructions!A67)</f>
        <v>0</v>
      </c>
      <c r="E46" s="72">
        <f>COUNTIFS('Game History'!G:G,"MRDA",'Game History'!H:H,"Sanc",'Game History'!I:I,Instructions!A67)</f>
        <v>0</v>
      </c>
      <c r="F46" s="72">
        <f>COUNTIFS('Game History'!G:G,"MRDA",'Game History'!H:H,"Reg",'Game History'!I:I,Instructions!A67)</f>
        <v>0</v>
      </c>
      <c r="G46" s="72">
        <f>COUNTIFS('Game History'!G:G,"MRDA",'Game History'!H:H,"Other",'Game History'!I:I,Instructions!A67)</f>
        <v>0</v>
      </c>
      <c r="H46" s="88"/>
      <c r="I46" s="120" t="s">
        <v>194</v>
      </c>
      <c r="J46" s="99" t="s">
        <v>195</v>
      </c>
      <c r="K46" s="113">
        <f>COUNTIFS('Game History'!G:G,"MRDA",'Game History'!H:H,"Champs",'Game History'!I:I,Instructions!A85)+COUNTIFS('Game History'!G:G,"MRDA",'Game History'!H:H,"Playoff",'Game History'!I:I,Instructions!A85)</f>
        <v>0</v>
      </c>
      <c r="L46" s="106">
        <f>COUNTIFS('Game History'!G:G,"MRDA",'Game History'!H:H,"Sanc",'Game History'!I:I,Instructions!A85)</f>
        <v>0</v>
      </c>
      <c r="M46" s="72">
        <f>COUNTIFS('Game History'!G:G,"MRDA",'Game History'!H:H,"Reg",'Game History'!I:I,Instructions!A85)</f>
        <v>1</v>
      </c>
      <c r="N46" s="72">
        <f>COUNTIFS('Game History'!G:G,"MRDA",'Game History'!H:H,"Other",'Game History'!I:I,Instructions!A85)</f>
        <v>3</v>
      </c>
      <c r="O46" s="113">
        <f>COUNTIFS('Game History'!G:G,"MRDA",'Game History'!J:J,Instructions!A85)</f>
        <v>0</v>
      </c>
      <c r="P46" s="113">
        <f t="shared" si="4"/>
        <v>4</v>
      </c>
    </row>
    <row r="47" spans="1:16" ht="15" customHeight="1" x14ac:dyDescent="0.15">
      <c r="A47" s="258" t="s">
        <v>170</v>
      </c>
      <c r="B47" s="242"/>
      <c r="C47" s="99" t="s">
        <v>169</v>
      </c>
      <c r="D47" s="113">
        <f>COUNTIFS('Game History'!G:G,"MRDA",'Game History'!H:H,"Champs",'Game History'!I:I,Instructions!A71)+COUNTIFS('Game History'!G:G,"MRDA",'Game History'!H:H,"Playoff",'Game History'!I:I,Instructions!A71)</f>
        <v>0</v>
      </c>
      <c r="E47" s="72">
        <f>COUNTIFS('Game History'!G:G,"MRDA",'Game History'!H:H,"Sanc",'Game History'!I:I,Instructions!A71)</f>
        <v>0</v>
      </c>
      <c r="F47" s="72">
        <f>COUNTIFS('Game History'!G:G,"MRDA",'Game History'!H:H,"Reg",'Game History'!I:I,Instructions!A71)</f>
        <v>0</v>
      </c>
      <c r="G47" s="72">
        <f>COUNTIFS('Game History'!G:G,"MRDA",'Game History'!H:H,"Other",'Game History'!I:I,Instructions!A71)</f>
        <v>0</v>
      </c>
      <c r="H47" s="88"/>
      <c r="I47" s="120" t="s">
        <v>198</v>
      </c>
      <c r="J47" s="107" t="s">
        <v>197</v>
      </c>
      <c r="K47" s="113">
        <f>COUNTIFS('Game History'!G:G,"MRDA",'Game History'!H:H,"Champs",'Game History'!I:I,Instructions!A86)+COUNTIFS('Game History'!G:G,"MRDA",'Game History'!H:H,"Playoff",'Game History'!I:I,Instructions!A86)</f>
        <v>0</v>
      </c>
      <c r="L47" s="106">
        <f>COUNTIFS('Game History'!G:G,"MRDA",'Game History'!H:H,"Sanc",'Game History'!I:I,Instructions!A86)</f>
        <v>0</v>
      </c>
      <c r="M47" s="72">
        <f>COUNTIFS('Game History'!G:G,"MRDA",'Game History'!H:H,"Reg",'Game History'!I:I,Instructions!A86)</f>
        <v>0</v>
      </c>
      <c r="N47" s="72">
        <f>COUNTIFS('Game History'!G:G,"MRDA",'Game History'!H:H,"Other",'Game History'!I:I,Instructions!A86)</f>
        <v>1</v>
      </c>
      <c r="O47" s="113">
        <f>COUNTIFS('Game History'!G:G,"MRDA",'Game History'!J:J,Instructions!A86)</f>
        <v>0</v>
      </c>
      <c r="P47" s="113">
        <f t="shared" si="4"/>
        <v>1</v>
      </c>
    </row>
    <row r="48" spans="1:16" ht="15" customHeight="1" x14ac:dyDescent="0.15">
      <c r="A48" s="258" t="s">
        <v>173</v>
      </c>
      <c r="B48" s="242"/>
      <c r="C48" s="99" t="s">
        <v>172</v>
      </c>
      <c r="D48" s="113">
        <f>COUNTIFS('Game History'!G:G,"MRDA",'Game History'!H:H,"Champs",'Game History'!I:I,Instructions!A72)+COUNTIFS('Game History'!G:G,"MRDA",'Game History'!H:H,"Playoff",'Game History'!I:I,Instructions!A72)+COUNTIFS('Game History'!G:G,"MRDA",'Game History'!H:H,"Champs",'Game History'!I:I,Instructions!A73)+COUNTIFS('Game History'!G:G,"MRDA",'Game History'!H:H,"Playoff",'Game History'!I:I,Instructions!A73)</f>
        <v>0</v>
      </c>
      <c r="E48" s="72">
        <f>COUNTIFS('Game History'!G:G,"MRDA",'Game History'!H:H,"Sanc",'Game History'!I:I,Instructions!A72)</f>
        <v>0</v>
      </c>
      <c r="F48" s="72">
        <f>COUNTIFS('Game History'!G:G,"MRDA",'Game History'!H:H,"Reg",'Game History'!I:I,Instructions!A72)</f>
        <v>0</v>
      </c>
      <c r="G48" s="72">
        <f>COUNTIFS('Game History'!G:G,"MRDA",'Game History'!H:H,"Other",'Game History'!I:I,Instructions!A72)</f>
        <v>0</v>
      </c>
      <c r="H48" s="88"/>
      <c r="I48" s="120" t="s">
        <v>202</v>
      </c>
      <c r="J48" s="107" t="s">
        <v>201</v>
      </c>
      <c r="K48" s="113">
        <f>COUNTIFS('Game History'!G:G,"MRDA",'Game History'!H:H,"Champs",'Game History'!I:I,Instructions!A88)+COUNTIFS('Game History'!G:G,"MRDA",'Game History'!H:H,"Playoff",'Game History'!I:I,Instructions!A88)</f>
        <v>0</v>
      </c>
      <c r="L48" s="106">
        <f>COUNTIFS('Game History'!G:G,"MRDA",'Game History'!H:H,"Sanc",'Game History'!I:I,Instructions!A88)</f>
        <v>0</v>
      </c>
      <c r="M48" s="72">
        <f>COUNTIFS('Game History'!G:G,"MRDA",'Game History'!H:H,"Reg",'Game History'!I:I,Instructions!A88)</f>
        <v>0</v>
      </c>
      <c r="N48" s="72">
        <f>COUNTIFS('Game History'!G:G,"MRDA",'Game History'!H:H,"Other",'Game History'!I:I,Instructions!A88)</f>
        <v>0</v>
      </c>
      <c r="O48" s="113">
        <f>COUNTIFS('Game History'!G:G,"MRDA",'Game History'!J:J,Instructions!A88)</f>
        <v>0</v>
      </c>
      <c r="P48" s="113">
        <f t="shared" si="4"/>
        <v>0</v>
      </c>
    </row>
    <row r="49" spans="1:16" s="222" customFormat="1" ht="15" customHeight="1" x14ac:dyDescent="0.15">
      <c r="A49" s="223"/>
      <c r="B49" s="221"/>
      <c r="C49" s="226"/>
      <c r="D49" s="227"/>
      <c r="E49" s="227"/>
      <c r="F49" s="227"/>
      <c r="G49" s="227"/>
      <c r="H49" s="135"/>
      <c r="I49" s="228" t="s">
        <v>418</v>
      </c>
      <c r="J49" s="229" t="s">
        <v>417</v>
      </c>
      <c r="K49" s="113">
        <f>COUNTIFS('Game History'!G:G,"MRDA",'Game History'!H:H,"Champs",'Game History'!I:I,Instructions!A89)+COUNTIFS('Game History'!G:G,"MRDA",'Game History'!H:H,"Playoff",'Game History'!I:I,Instructions!A89)</f>
        <v>0</v>
      </c>
      <c r="L49" s="159">
        <f>COUNTIFS('Game History'!G:G,"MRDA",'Game History'!H:H,"Sanc",'Game History'!I:I,Instructions!A89)</f>
        <v>0</v>
      </c>
      <c r="M49" s="113">
        <f>COUNTIFS('Game History'!G:G,"MRDA",'Game History'!H:H,"Reg",'Game History'!I:I,Instructions!A89)</f>
        <v>0</v>
      </c>
      <c r="N49" s="113">
        <f>COUNTIFS('Game History'!G:G,"MRDA",'Game History'!H:H,"Other",'Game History'!I:I,Instructions!A89)</f>
        <v>0</v>
      </c>
      <c r="O49" s="113">
        <f>COUNTIFS('Game History'!G:G,"MRDA",'Game History'!J:J,Instructions!A89)</f>
        <v>0</v>
      </c>
      <c r="P49" s="113">
        <f t="shared" ref="P49" si="6">SUM(K49:O49)</f>
        <v>0</v>
      </c>
    </row>
    <row r="50" spans="1:16" ht="15" customHeight="1" x14ac:dyDescent="0.15">
      <c r="A50" s="151"/>
      <c r="B50" s="67"/>
      <c r="C50" s="67"/>
      <c r="D50" s="67"/>
      <c r="E50" s="67"/>
      <c r="F50" s="67"/>
      <c r="G50" s="67"/>
      <c r="H50" s="135"/>
      <c r="I50" s="267" t="s">
        <v>215</v>
      </c>
      <c r="J50" s="242"/>
      <c r="K50" s="152">
        <f>SUM(K37:K48)</f>
        <v>0</v>
      </c>
      <c r="L50" s="152">
        <f>SUM(L37:L48)</f>
        <v>0</v>
      </c>
      <c r="M50" s="152">
        <f>SUM(M37:M48)</f>
        <v>1</v>
      </c>
      <c r="N50" s="152">
        <f>SUM(N37:N48)</f>
        <v>14</v>
      </c>
    </row>
    <row r="51" spans="1:16" ht="15.75" customHeight="1" x14ac:dyDescent="0.15">
      <c r="A51" s="258" t="s">
        <v>233</v>
      </c>
      <c r="B51" s="246"/>
      <c r="C51" s="246"/>
      <c r="D51" s="246"/>
      <c r="E51" s="246"/>
      <c r="F51" s="246"/>
      <c r="G51" s="242"/>
      <c r="H51" s="88"/>
      <c r="I51" s="271" t="s">
        <v>217</v>
      </c>
      <c r="J51" s="246"/>
      <c r="K51" s="246"/>
      <c r="L51" s="242"/>
      <c r="M51" s="280">
        <f>COUNTIFS('Game History'!G:G,"MRDA",'Game History'!K:K,"Y")</f>
        <v>0</v>
      </c>
      <c r="N51" s="242"/>
    </row>
    <row r="52" spans="1:16" ht="1.5" customHeight="1" x14ac:dyDescent="0.15">
      <c r="A52" s="153" t="s">
        <v>218</v>
      </c>
      <c r="B52" s="154" t="s">
        <v>37</v>
      </c>
      <c r="C52" s="154" t="s">
        <v>219</v>
      </c>
      <c r="D52" s="153" t="s">
        <v>218</v>
      </c>
      <c r="E52" s="265" t="s">
        <v>37</v>
      </c>
      <c r="F52" s="246"/>
      <c r="G52" s="154" t="s">
        <v>219</v>
      </c>
      <c r="H52" s="39"/>
      <c r="I52" s="67"/>
      <c r="J52" s="67"/>
      <c r="K52" s="67"/>
      <c r="L52" s="67"/>
      <c r="M52" s="155"/>
      <c r="N52" s="67"/>
    </row>
    <row r="53" spans="1:16" ht="13" x14ac:dyDescent="0.15">
      <c r="A53" s="156"/>
      <c r="B53" s="124"/>
      <c r="C53" s="124"/>
      <c r="D53" s="144"/>
      <c r="E53" s="245"/>
      <c r="F53" s="246"/>
      <c r="G53" s="156"/>
      <c r="H53" s="88"/>
      <c r="I53" s="268" t="s">
        <v>234</v>
      </c>
      <c r="J53" s="261"/>
      <c r="K53" s="241" t="s">
        <v>221</v>
      </c>
      <c r="L53" s="242"/>
      <c r="M53" s="241" t="s">
        <v>222</v>
      </c>
      <c r="N53" s="242"/>
    </row>
    <row r="54" spans="1:16" ht="16.5" customHeight="1" x14ac:dyDescent="0.15">
      <c r="A54" s="156"/>
      <c r="B54" s="156"/>
      <c r="C54" s="156"/>
      <c r="D54" s="144"/>
      <c r="E54" s="245"/>
      <c r="F54" s="246"/>
      <c r="G54" s="156"/>
      <c r="H54" s="88"/>
      <c r="I54" s="269"/>
      <c r="J54" s="270"/>
      <c r="K54" s="157" t="s">
        <v>223</v>
      </c>
      <c r="L54" s="157" t="s">
        <v>224</v>
      </c>
      <c r="M54" s="157" t="s">
        <v>223</v>
      </c>
      <c r="N54" s="157" t="s">
        <v>224</v>
      </c>
    </row>
    <row r="55" spans="1:16" ht="13" x14ac:dyDescent="0.15">
      <c r="A55" s="158"/>
      <c r="B55" s="158"/>
      <c r="C55" s="158"/>
      <c r="D55" s="147"/>
      <c r="E55" s="264"/>
      <c r="F55" s="246"/>
      <c r="G55" s="158"/>
      <c r="H55" s="88"/>
      <c r="I55" s="262"/>
      <c r="J55" s="263"/>
      <c r="K55" s="113">
        <f>COUNTIFS('Game History'!A:A,("&gt;="&amp;Instructions!B103),'Game History'!G:G,"MRDA",'Game History'!I:I,Instructions!A68)+COUNTIFS('Game History'!A:A,("&gt;="&amp;Instructions!B103),'Game History'!G:G,"MRDA",'Game History'!I:I,Instructions!A69)+COUNTIFS('Game History'!A:A,("&gt;="&amp;Instructions!B103),'Game History'!G:G,"MRDA",'Game History'!I:I,Instructions!A70)+COUNTIFS('Game History'!A:A,("&gt;="&amp;Instructions!B103),'Game History'!G:G,"MRDA",'Game History'!I:I,Instructions!A74)+COUNTIFS('Game History'!A:A,("&gt;="&amp;Instructions!B103),'Game History'!G:G,"MRDA",'Game History'!I:I,Instructions!A75)+COUNTIFS('Game History'!A:A,("&gt;="&amp;Instructions!B103),'Game History'!G:G,"MRDA",'Game History'!I:I,Instructions!A76)+COUNTIFS('Game History'!A:A,("&gt;="&amp;Instructions!B103),'Game History'!G:G,"MRDA",'Game History'!I:I,Instructions!A87)</f>
        <v>0</v>
      </c>
      <c r="L55" s="113">
        <f>COUNTIFS('Game History'!A:A,("&gt;="&amp;Instructions!B103),'Game History'!G:G,"MRDA",'Game History'!I:I,Instructions!A71)+COUNTIFS('Game History'!A:A,("&gt;="&amp;Instructions!B103),'Game History'!G:G,"MRDA",'Game History'!I:I,Instructions!A72)+COUNTIFS('Game History'!A:A,("&gt;="&amp;Instructions!B103),'Game History'!G:G,"MRDA",'Game History'!I:I,Instructions!A73)+COUNTIFS('Game History'!A:A,("&gt;="&amp;Instructions!B103),'Game History'!G:G,"MRDA",'Game History'!I:I,Instructions!A77)+COUNTIFS('Game History'!A:A,("&gt;="&amp;Instructions!B103),'Game History'!G:G,"MRDA",'Game History'!I:I,Instructions!A78)+COUNTIFS('Game History'!A:A,("&gt;="&amp;Instructions!B103),'Game History'!G:G,"MRDA",'Game History'!I:I,Instructions!A79)+COUNTIFS('Game History'!A:A,("&gt;="&amp;Instructions!B103),'Game History'!G:G,"MRDA",'Game History'!I:I,Instructions!A80)+COUNTIFS('Game History'!A:A,("&gt;="&amp;Instructions!B103),'Game History'!G:G,"MRDA",'Game History'!I:I,Instructions!A81)+COUNTIFS('Game History'!A:A,("&gt;="&amp;Instructions!B103),'Game History'!G:G,"MRDA",'Game History'!I:I,Instructions!A82)+COUNTIFS('Game History'!A:A,("&gt;="&amp;Instructions!B103),'Game History'!G:G,"MRDA",'Game History'!I:I,Instructions!A83)+COUNTIFS('Game History'!A:A,("&gt;="&amp;Instructions!B103),'Game History'!G:G,"MRDA",'Game History'!I:I,Instructions!A84)+COUNTIFS('Game History'!A:A,("&gt;="&amp;Instructions!B103),'Game History'!G:G,"MRDA",'Game History'!I:I,Instructions!A85)+COUNTIFS('Game History'!A:A,("&gt;="&amp;Instructions!B103),'Game History'!G:G,"MRDA",'Game History'!I:I,Instructions!A86)+COUNTIFS('Game History'!A:A,("&gt;="&amp;Instructions!B103),'Game History'!G:G,"MRDA",'Game History'!I:I,Instructions!A88)</f>
        <v>15</v>
      </c>
      <c r="M55" s="159">
        <f>SUM(D42+E42+F42+G42+D44+E44+F44+G44+D45+E45+F45+G45)</f>
        <v>0</v>
      </c>
      <c r="N55" s="159">
        <f>SUM(K50+L50+M50+N50+D47+E47+F47+G47+D48+E48+F48+G48)</f>
        <v>15</v>
      </c>
    </row>
    <row r="56" spans="1:16" ht="13" x14ac:dyDescent="0.15">
      <c r="A56" s="25"/>
      <c r="B56" s="25"/>
      <c r="C56" s="25"/>
      <c r="D56" s="25"/>
      <c r="E56" s="25"/>
      <c r="F56" s="25"/>
      <c r="G56" s="25"/>
      <c r="H56" s="25"/>
      <c r="I56" s="25"/>
      <c r="J56" s="25"/>
      <c r="K56" s="25"/>
      <c r="L56" s="25"/>
      <c r="M56" s="25"/>
      <c r="N56" s="25"/>
    </row>
  </sheetData>
  <mergeCells count="71">
    <mergeCell ref="A13:B13"/>
    <mergeCell ref="A11:B12"/>
    <mergeCell ref="A21:B21"/>
    <mergeCell ref="A22:B22"/>
    <mergeCell ref="A16:B16"/>
    <mergeCell ref="A14:B14"/>
    <mergeCell ref="A17:B17"/>
    <mergeCell ref="A18:C18"/>
    <mergeCell ref="C11:C12"/>
    <mergeCell ref="D11:G11"/>
    <mergeCell ref="J11:J12"/>
    <mergeCell ref="I11:I12"/>
    <mergeCell ref="K11:P11"/>
    <mergeCell ref="A10:P10"/>
    <mergeCell ref="E54:F54"/>
    <mergeCell ref="E55:F55"/>
    <mergeCell ref="M51:N51"/>
    <mergeCell ref="M53:N53"/>
    <mergeCell ref="K53:L53"/>
    <mergeCell ref="I53:J55"/>
    <mergeCell ref="A51:G51"/>
    <mergeCell ref="I51:L51"/>
    <mergeCell ref="E53:F53"/>
    <mergeCell ref="E52:F52"/>
    <mergeCell ref="I26:J26"/>
    <mergeCell ref="I29:J31"/>
    <mergeCell ref="A24:B24"/>
    <mergeCell ref="I27:L27"/>
    <mergeCell ref="I50:J50"/>
    <mergeCell ref="A42:C42"/>
    <mergeCell ref="A44:B44"/>
    <mergeCell ref="A45:B45"/>
    <mergeCell ref="A46:B46"/>
    <mergeCell ref="A48:B48"/>
    <mergeCell ref="A47:B47"/>
    <mergeCell ref="K35:P35"/>
    <mergeCell ref="A34:P34"/>
    <mergeCell ref="M27:N27"/>
    <mergeCell ref="J35:J36"/>
    <mergeCell ref="I35:I36"/>
    <mergeCell ref="A23:B23"/>
    <mergeCell ref="A40:B40"/>
    <mergeCell ref="A41:B41"/>
    <mergeCell ref="A20:B20"/>
    <mergeCell ref="A37:B37"/>
    <mergeCell ref="A35:B36"/>
    <mergeCell ref="A27:G27"/>
    <mergeCell ref="A38:B38"/>
    <mergeCell ref="E31:F31"/>
    <mergeCell ref="E28:F28"/>
    <mergeCell ref="D35:G35"/>
    <mergeCell ref="A1:K1"/>
    <mergeCell ref="C3:H3"/>
    <mergeCell ref="G7:K7"/>
    <mergeCell ref="E7:F7"/>
    <mergeCell ref="E8:F8"/>
    <mergeCell ref="C8:D8"/>
    <mergeCell ref="C7:D7"/>
    <mergeCell ref="G8:K8"/>
    <mergeCell ref="C5:K5"/>
    <mergeCell ref="F6:G6"/>
    <mergeCell ref="C6:E6"/>
    <mergeCell ref="H6:K6"/>
    <mergeCell ref="J4:K4"/>
    <mergeCell ref="J3:K3"/>
    <mergeCell ref="C4:H4"/>
    <mergeCell ref="K29:L29"/>
    <mergeCell ref="C35:C36"/>
    <mergeCell ref="M29:N29"/>
    <mergeCell ref="E30:F30"/>
    <mergeCell ref="E29:F29"/>
  </mergeCells>
  <pageMargins left="0.7" right="0.7" top="0.75" bottom="0.75" header="0.3" footer="0.3"/>
  <pageSetup paperSize="9" orientation="portrait" horizontalDpi="4294967292" verticalDpi="4294967292"/>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79"/>
  <sheetViews>
    <sheetView showGridLines="0" workbookViewId="0">
      <pane xSplit="1" ySplit="3" topLeftCell="E4" activePane="bottomRight" state="frozen"/>
      <selection pane="topRight" activeCell="B1" sqref="B1"/>
      <selection pane="bottomLeft" activeCell="A4" sqref="A4"/>
      <selection pane="bottomRight" activeCell="I6" sqref="I6:I16"/>
    </sheetView>
  </sheetViews>
  <sheetFormatPr baseColWidth="10" defaultColWidth="14.5" defaultRowHeight="15.75" customHeight="1" x14ac:dyDescent="0.15"/>
  <cols>
    <col min="1" max="1" width="13.1640625" customWidth="1"/>
    <col min="2" max="2" width="24.33203125" customWidth="1"/>
    <col min="3" max="3" width="41.33203125" customWidth="1"/>
    <col min="4" max="4" width="34" customWidth="1"/>
    <col min="5" max="5" width="42.5" bestFit="1" customWidth="1"/>
    <col min="6" max="6" width="44" bestFit="1" customWidth="1"/>
    <col min="7" max="7" width="9.5" customWidth="1"/>
    <col min="8" max="8" width="9.83203125" customWidth="1"/>
    <col min="9" max="9" width="9" customWidth="1"/>
    <col min="10" max="11" width="10" customWidth="1"/>
    <col min="12" max="12" width="30.5" customWidth="1"/>
    <col min="13" max="13" width="28.83203125" customWidth="1"/>
    <col min="14" max="14" width="70" customWidth="1"/>
  </cols>
  <sheetData>
    <row r="1" spans="1:14" ht="45" customHeight="1" x14ac:dyDescent="0.4">
      <c r="A1" s="1"/>
      <c r="B1" s="291" t="s">
        <v>0</v>
      </c>
      <c r="C1" s="246"/>
      <c r="D1" s="246"/>
      <c r="E1" s="246"/>
      <c r="F1" s="246"/>
      <c r="G1" s="4"/>
      <c r="H1" s="5"/>
      <c r="I1" s="5"/>
      <c r="J1" s="5"/>
      <c r="K1" s="4"/>
      <c r="L1" s="289"/>
      <c r="M1" s="246"/>
      <c r="N1" s="246"/>
    </row>
    <row r="2" spans="1:14" ht="15.75" customHeight="1" x14ac:dyDescent="0.15">
      <c r="A2" s="6"/>
      <c r="B2" s="6" t="s">
        <v>6</v>
      </c>
      <c r="C2" s="7"/>
      <c r="D2" s="290" t="s">
        <v>7</v>
      </c>
      <c r="E2" s="246"/>
      <c r="F2" s="242"/>
      <c r="G2" s="11"/>
      <c r="H2" s="12"/>
      <c r="I2" s="6" t="s">
        <v>8</v>
      </c>
      <c r="J2" s="8"/>
      <c r="K2" s="16"/>
      <c r="L2" s="286" t="s">
        <v>10</v>
      </c>
      <c r="M2" s="287" t="s">
        <v>17</v>
      </c>
      <c r="N2" s="287" t="s">
        <v>18</v>
      </c>
    </row>
    <row r="3" spans="1:14" ht="27.75" customHeight="1" x14ac:dyDescent="0.15">
      <c r="A3" s="182" t="s">
        <v>19</v>
      </c>
      <c r="B3" s="183" t="s">
        <v>20</v>
      </c>
      <c r="C3" s="183" t="s">
        <v>37</v>
      </c>
      <c r="D3" s="184" t="s">
        <v>39</v>
      </c>
      <c r="E3" s="185" t="s">
        <v>55</v>
      </c>
      <c r="F3" s="184" t="s">
        <v>58</v>
      </c>
      <c r="G3" s="186" t="s">
        <v>59</v>
      </c>
      <c r="H3" s="183" t="s">
        <v>43</v>
      </c>
      <c r="I3" s="183" t="s">
        <v>44</v>
      </c>
      <c r="J3" s="187" t="s">
        <v>60</v>
      </c>
      <c r="K3" s="188" t="s">
        <v>54</v>
      </c>
      <c r="L3" s="270"/>
      <c r="M3" s="288"/>
      <c r="N3" s="288"/>
    </row>
    <row r="4" spans="1:14" s="215" customFormat="1" ht="14.25" customHeight="1" x14ac:dyDescent="0.15">
      <c r="A4" s="189"/>
      <c r="B4" s="206"/>
      <c r="C4" s="207"/>
      <c r="D4" s="207"/>
      <c r="E4" s="207"/>
      <c r="F4" s="207"/>
      <c r="G4" s="192"/>
      <c r="H4" s="192"/>
      <c r="I4" s="192"/>
      <c r="J4" s="192"/>
      <c r="K4" s="192"/>
      <c r="L4" s="208"/>
      <c r="M4" s="208"/>
      <c r="N4" s="208"/>
    </row>
    <row r="5" spans="1:14" s="240" customFormat="1" ht="14.25" customHeight="1" x14ac:dyDescent="0.15">
      <c r="A5" s="189">
        <v>43135</v>
      </c>
      <c r="B5" s="206" t="s">
        <v>514</v>
      </c>
      <c r="C5" s="207" t="s">
        <v>515</v>
      </c>
      <c r="D5" s="207" t="s">
        <v>516</v>
      </c>
      <c r="E5" s="207" t="s">
        <v>517</v>
      </c>
      <c r="F5" s="207" t="s">
        <v>518</v>
      </c>
      <c r="G5" s="192" t="s">
        <v>75</v>
      </c>
      <c r="H5" s="192" t="s">
        <v>23</v>
      </c>
      <c r="I5" s="219" t="s">
        <v>159</v>
      </c>
      <c r="J5" s="192"/>
      <c r="K5" s="192"/>
      <c r="L5" s="208" t="s">
        <v>519</v>
      </c>
      <c r="M5" s="208" t="s">
        <v>520</v>
      </c>
      <c r="N5" s="346" t="s">
        <v>542</v>
      </c>
    </row>
    <row r="6" spans="1:14" s="240" customFormat="1" ht="14.25" customHeight="1" x14ac:dyDescent="0.15">
      <c r="A6" s="189">
        <v>43135</v>
      </c>
      <c r="B6" s="206" t="s">
        <v>514</v>
      </c>
      <c r="C6" s="207" t="s">
        <v>515</v>
      </c>
      <c r="D6" s="207" t="s">
        <v>516</v>
      </c>
      <c r="E6" s="207" t="s">
        <v>521</v>
      </c>
      <c r="F6" s="207" t="s">
        <v>522</v>
      </c>
      <c r="G6" s="192" t="s">
        <v>75</v>
      </c>
      <c r="H6" s="192" t="s">
        <v>23</v>
      </c>
      <c r="I6" s="219" t="s">
        <v>159</v>
      </c>
      <c r="J6" s="192"/>
      <c r="K6" s="192"/>
      <c r="L6" s="208" t="s">
        <v>519</v>
      </c>
      <c r="M6" s="208" t="s">
        <v>520</v>
      </c>
      <c r="N6" s="346" t="s">
        <v>542</v>
      </c>
    </row>
    <row r="7" spans="1:14" s="240" customFormat="1" ht="14.25" customHeight="1" x14ac:dyDescent="0.15">
      <c r="A7" s="189">
        <v>43134</v>
      </c>
      <c r="B7" s="206" t="s">
        <v>514</v>
      </c>
      <c r="C7" s="207" t="s">
        <v>515</v>
      </c>
      <c r="D7" s="207" t="s">
        <v>516</v>
      </c>
      <c r="E7" s="207" t="s">
        <v>523</v>
      </c>
      <c r="F7" s="207" t="s">
        <v>524</v>
      </c>
      <c r="G7" s="192" t="s">
        <v>75</v>
      </c>
      <c r="H7" s="192" t="s">
        <v>23</v>
      </c>
      <c r="I7" s="219" t="s">
        <v>159</v>
      </c>
      <c r="J7" s="192"/>
      <c r="K7" s="192"/>
      <c r="L7" s="208" t="s">
        <v>519</v>
      </c>
      <c r="M7" s="208" t="s">
        <v>520</v>
      </c>
      <c r="N7" s="346" t="s">
        <v>542</v>
      </c>
    </row>
    <row r="8" spans="1:14" s="240" customFormat="1" ht="14.25" customHeight="1" x14ac:dyDescent="0.15">
      <c r="A8" s="189">
        <v>43134</v>
      </c>
      <c r="B8" s="206" t="s">
        <v>514</v>
      </c>
      <c r="C8" s="207" t="s">
        <v>515</v>
      </c>
      <c r="D8" s="207" t="s">
        <v>516</v>
      </c>
      <c r="E8" s="207" t="s">
        <v>518</v>
      </c>
      <c r="F8" s="207" t="s">
        <v>525</v>
      </c>
      <c r="G8" s="192" t="s">
        <v>75</v>
      </c>
      <c r="H8" s="192" t="s">
        <v>23</v>
      </c>
      <c r="I8" s="219" t="s">
        <v>159</v>
      </c>
      <c r="J8" s="192"/>
      <c r="K8" s="192"/>
      <c r="L8" s="208" t="s">
        <v>519</v>
      </c>
      <c r="M8" s="208" t="s">
        <v>520</v>
      </c>
      <c r="N8" s="346" t="s">
        <v>541</v>
      </c>
    </row>
    <row r="9" spans="1:14" s="240" customFormat="1" ht="14.25" customHeight="1" x14ac:dyDescent="0.15">
      <c r="A9" s="189">
        <v>43133</v>
      </c>
      <c r="B9" s="206" t="s">
        <v>514</v>
      </c>
      <c r="C9" s="207" t="s">
        <v>515</v>
      </c>
      <c r="D9" s="207" t="s">
        <v>516</v>
      </c>
      <c r="E9" s="207" t="s">
        <v>524</v>
      </c>
      <c r="F9" s="207" t="s">
        <v>332</v>
      </c>
      <c r="G9" s="192" t="s">
        <v>75</v>
      </c>
      <c r="H9" s="192" t="s">
        <v>23</v>
      </c>
      <c r="I9" s="219" t="s">
        <v>159</v>
      </c>
      <c r="J9" s="192"/>
      <c r="K9" s="192"/>
      <c r="L9" s="208" t="s">
        <v>519</v>
      </c>
      <c r="M9" s="208" t="s">
        <v>520</v>
      </c>
      <c r="N9" s="346" t="s">
        <v>542</v>
      </c>
    </row>
    <row r="10" spans="1:14" s="240" customFormat="1" ht="14.25" customHeight="1" x14ac:dyDescent="0.15">
      <c r="A10" s="189">
        <v>43133</v>
      </c>
      <c r="B10" s="206" t="s">
        <v>514</v>
      </c>
      <c r="C10" s="207" t="s">
        <v>515</v>
      </c>
      <c r="D10" s="207" t="s">
        <v>516</v>
      </c>
      <c r="E10" s="207" t="s">
        <v>525</v>
      </c>
      <c r="F10" s="207" t="s">
        <v>526</v>
      </c>
      <c r="G10" s="192" t="s">
        <v>75</v>
      </c>
      <c r="H10" s="192" t="s">
        <v>23</v>
      </c>
      <c r="I10" s="219" t="s">
        <v>159</v>
      </c>
      <c r="J10" s="192"/>
      <c r="K10" s="192"/>
      <c r="L10" s="208" t="s">
        <v>519</v>
      </c>
      <c r="M10" s="208" t="s">
        <v>520</v>
      </c>
      <c r="N10" s="347" t="s">
        <v>527</v>
      </c>
    </row>
    <row r="11" spans="1:14" s="240" customFormat="1" ht="14.25" customHeight="1" x14ac:dyDescent="0.15">
      <c r="A11" s="189">
        <v>43133</v>
      </c>
      <c r="B11" s="206" t="s">
        <v>514</v>
      </c>
      <c r="C11" s="207" t="s">
        <v>515</v>
      </c>
      <c r="D11" s="207" t="s">
        <v>516</v>
      </c>
      <c r="E11" s="207" t="s">
        <v>528</v>
      </c>
      <c r="F11" s="207" t="s">
        <v>529</v>
      </c>
      <c r="G11" s="192" t="s">
        <v>75</v>
      </c>
      <c r="H11" s="192" t="s">
        <v>23</v>
      </c>
      <c r="I11" s="219" t="s">
        <v>159</v>
      </c>
      <c r="J11" s="192"/>
      <c r="K11" s="192"/>
      <c r="L11" s="208" t="s">
        <v>519</v>
      </c>
      <c r="M11" s="208" t="s">
        <v>520</v>
      </c>
      <c r="N11" s="346" t="s">
        <v>542</v>
      </c>
    </row>
    <row r="12" spans="1:14" s="240" customFormat="1" ht="14.25" customHeight="1" x14ac:dyDescent="0.15">
      <c r="A12" s="189">
        <v>43132</v>
      </c>
      <c r="B12" s="206" t="s">
        <v>514</v>
      </c>
      <c r="C12" s="207" t="s">
        <v>515</v>
      </c>
      <c r="D12" s="207" t="s">
        <v>516</v>
      </c>
      <c r="E12" s="207" t="s">
        <v>530</v>
      </c>
      <c r="F12" s="207" t="s">
        <v>531</v>
      </c>
      <c r="G12" s="192" t="s">
        <v>75</v>
      </c>
      <c r="H12" s="192" t="s">
        <v>47</v>
      </c>
      <c r="I12" s="219" t="s">
        <v>159</v>
      </c>
      <c r="J12" s="192"/>
      <c r="K12" s="192"/>
      <c r="L12" s="208" t="s">
        <v>519</v>
      </c>
      <c r="M12" s="208" t="s">
        <v>520</v>
      </c>
      <c r="N12" s="347" t="s">
        <v>532</v>
      </c>
    </row>
    <row r="13" spans="1:14" s="240" customFormat="1" ht="14.25" customHeight="1" x14ac:dyDescent="0.15">
      <c r="A13" s="189">
        <v>43132</v>
      </c>
      <c r="B13" s="206" t="s">
        <v>514</v>
      </c>
      <c r="C13" s="207" t="s">
        <v>515</v>
      </c>
      <c r="D13" s="207" t="s">
        <v>516</v>
      </c>
      <c r="E13" s="207" t="s">
        <v>525</v>
      </c>
      <c r="F13" s="207" t="s">
        <v>530</v>
      </c>
      <c r="G13" s="192" t="s">
        <v>75</v>
      </c>
      <c r="H13" s="192" t="s">
        <v>47</v>
      </c>
      <c r="I13" s="219" t="s">
        <v>159</v>
      </c>
      <c r="J13" s="192"/>
      <c r="K13" s="192"/>
      <c r="L13" s="208" t="s">
        <v>519</v>
      </c>
      <c r="M13" s="208" t="s">
        <v>520</v>
      </c>
      <c r="N13" s="346" t="s">
        <v>540</v>
      </c>
    </row>
    <row r="14" spans="1:14" s="240" customFormat="1" ht="14.25" customHeight="1" x14ac:dyDescent="0.15">
      <c r="A14" s="189">
        <v>43132</v>
      </c>
      <c r="B14" s="206" t="s">
        <v>514</v>
      </c>
      <c r="C14" s="207" t="s">
        <v>515</v>
      </c>
      <c r="D14" s="207" t="s">
        <v>516</v>
      </c>
      <c r="E14" s="207" t="s">
        <v>524</v>
      </c>
      <c r="F14" s="207" t="s">
        <v>533</v>
      </c>
      <c r="G14" s="192" t="s">
        <v>75</v>
      </c>
      <c r="H14" s="192" t="s">
        <v>47</v>
      </c>
      <c r="I14" s="219" t="s">
        <v>159</v>
      </c>
      <c r="J14" s="192"/>
      <c r="K14" s="192"/>
      <c r="L14" s="208" t="s">
        <v>519</v>
      </c>
      <c r="M14" s="208" t="s">
        <v>520</v>
      </c>
      <c r="N14" s="347" t="s">
        <v>534</v>
      </c>
    </row>
    <row r="15" spans="1:14" s="240" customFormat="1" ht="14.25" customHeight="1" x14ac:dyDescent="0.15">
      <c r="A15" s="189">
        <v>43132</v>
      </c>
      <c r="B15" s="206" t="s">
        <v>514</v>
      </c>
      <c r="C15" s="207" t="s">
        <v>515</v>
      </c>
      <c r="D15" s="207" t="s">
        <v>516</v>
      </c>
      <c r="E15" s="207" t="s">
        <v>332</v>
      </c>
      <c r="F15" s="207" t="s">
        <v>535</v>
      </c>
      <c r="G15" s="192" t="s">
        <v>75</v>
      </c>
      <c r="H15" s="192" t="s">
        <v>47</v>
      </c>
      <c r="I15" s="219" t="s">
        <v>159</v>
      </c>
      <c r="J15" s="192"/>
      <c r="K15" s="192"/>
      <c r="L15" s="208" t="s">
        <v>519</v>
      </c>
      <c r="M15" s="208" t="s">
        <v>520</v>
      </c>
      <c r="N15" s="346" t="s">
        <v>539</v>
      </c>
    </row>
    <row r="16" spans="1:14" s="240" customFormat="1" ht="14.25" customHeight="1" x14ac:dyDescent="0.15">
      <c r="A16" s="189">
        <v>43132</v>
      </c>
      <c r="B16" s="206" t="s">
        <v>514</v>
      </c>
      <c r="C16" s="207" t="s">
        <v>515</v>
      </c>
      <c r="D16" s="207" t="s">
        <v>516</v>
      </c>
      <c r="E16" s="207" t="s">
        <v>536</v>
      </c>
      <c r="F16" s="207" t="s">
        <v>537</v>
      </c>
      <c r="G16" s="192" t="s">
        <v>75</v>
      </c>
      <c r="H16" s="192" t="s">
        <v>47</v>
      </c>
      <c r="I16" s="219" t="s">
        <v>159</v>
      </c>
      <c r="J16" s="192"/>
      <c r="K16" s="192"/>
      <c r="L16" s="208" t="s">
        <v>519</v>
      </c>
      <c r="M16" s="208" t="s">
        <v>520</v>
      </c>
      <c r="N16" s="346" t="s">
        <v>538</v>
      </c>
    </row>
    <row r="17" spans="1:14" s="240" customFormat="1" ht="14.25" customHeight="1" x14ac:dyDescent="0.15">
      <c r="A17" s="189">
        <v>43113</v>
      </c>
      <c r="B17" s="206"/>
      <c r="C17" s="207" t="s">
        <v>507</v>
      </c>
      <c r="D17" s="207" t="s">
        <v>508</v>
      </c>
      <c r="E17" s="207" t="s">
        <v>508</v>
      </c>
      <c r="F17" s="207" t="s">
        <v>511</v>
      </c>
      <c r="G17" s="219" t="s">
        <v>75</v>
      </c>
      <c r="H17" s="192" t="s">
        <v>23</v>
      </c>
      <c r="I17" s="219" t="s">
        <v>177</v>
      </c>
      <c r="J17" s="192"/>
      <c r="K17" s="192"/>
      <c r="L17" s="208" t="s">
        <v>249</v>
      </c>
      <c r="M17" s="208" t="s">
        <v>360</v>
      </c>
      <c r="N17" s="208"/>
    </row>
    <row r="18" spans="1:14" s="240" customFormat="1" ht="14.25" customHeight="1" x14ac:dyDescent="0.15">
      <c r="A18" s="189">
        <v>43113</v>
      </c>
      <c r="B18" s="206"/>
      <c r="C18" s="207" t="s">
        <v>507</v>
      </c>
      <c r="D18" s="207" t="s">
        <v>508</v>
      </c>
      <c r="E18" s="207" t="s">
        <v>511</v>
      </c>
      <c r="F18" s="207" t="s">
        <v>512</v>
      </c>
      <c r="G18" s="219" t="s">
        <v>75</v>
      </c>
      <c r="H18" s="192" t="s">
        <v>23</v>
      </c>
      <c r="I18" s="219" t="s">
        <v>184</v>
      </c>
      <c r="J18" s="192"/>
      <c r="K18" s="192"/>
      <c r="L18" s="208" t="s">
        <v>249</v>
      </c>
      <c r="M18" s="208" t="s">
        <v>360</v>
      </c>
      <c r="N18" s="208"/>
    </row>
    <row r="19" spans="1:14" s="240" customFormat="1" ht="14.25" customHeight="1" x14ac:dyDescent="0.15">
      <c r="A19" s="189">
        <v>43113</v>
      </c>
      <c r="B19" s="206"/>
      <c r="C19" s="207" t="s">
        <v>507</v>
      </c>
      <c r="D19" s="207" t="s">
        <v>508</v>
      </c>
      <c r="E19" s="207" t="s">
        <v>508</v>
      </c>
      <c r="F19" s="207" t="s">
        <v>512</v>
      </c>
      <c r="G19" s="219" t="s">
        <v>75</v>
      </c>
      <c r="H19" s="192" t="s">
        <v>23</v>
      </c>
      <c r="I19" s="219" t="s">
        <v>177</v>
      </c>
      <c r="J19" s="192"/>
      <c r="K19" s="192"/>
      <c r="L19" s="208" t="s">
        <v>249</v>
      </c>
      <c r="M19" s="208" t="s">
        <v>360</v>
      </c>
      <c r="N19" s="208"/>
    </row>
    <row r="20" spans="1:14" s="240" customFormat="1" ht="14.25" customHeight="1" x14ac:dyDescent="0.15">
      <c r="A20" s="189">
        <v>43079</v>
      </c>
      <c r="B20" s="206"/>
      <c r="C20" s="207" t="s">
        <v>292</v>
      </c>
      <c r="D20" s="207" t="s">
        <v>258</v>
      </c>
      <c r="E20" s="207" t="s">
        <v>273</v>
      </c>
      <c r="F20" s="207" t="s">
        <v>510</v>
      </c>
      <c r="G20" s="219" t="s">
        <v>75</v>
      </c>
      <c r="H20" s="192" t="s">
        <v>23</v>
      </c>
      <c r="I20" s="219" t="s">
        <v>159</v>
      </c>
      <c r="J20" s="192"/>
      <c r="K20" s="192"/>
      <c r="L20" s="220" t="s">
        <v>509</v>
      </c>
      <c r="M20" s="220" t="s">
        <v>260</v>
      </c>
      <c r="N20" s="208"/>
    </row>
    <row r="21" spans="1:14" s="240" customFormat="1" ht="14.25" customHeight="1" x14ac:dyDescent="0.15">
      <c r="A21" s="189">
        <v>43079</v>
      </c>
      <c r="B21" s="206"/>
      <c r="C21" s="207" t="s">
        <v>292</v>
      </c>
      <c r="D21" s="207" t="s">
        <v>258</v>
      </c>
      <c r="E21" s="207" t="s">
        <v>364</v>
      </c>
      <c r="F21" s="207" t="s">
        <v>513</v>
      </c>
      <c r="G21" s="219" t="s">
        <v>75</v>
      </c>
      <c r="H21" s="192" t="s">
        <v>23</v>
      </c>
      <c r="I21" s="192" t="s">
        <v>159</v>
      </c>
      <c r="J21" s="192"/>
      <c r="K21" s="192"/>
      <c r="L21" s="220" t="s">
        <v>509</v>
      </c>
      <c r="M21" s="220" t="s">
        <v>260</v>
      </c>
      <c r="N21" s="208"/>
    </row>
    <row r="22" spans="1:14" s="239" customFormat="1" ht="14.25" customHeight="1" x14ac:dyDescent="0.15">
      <c r="A22" s="189">
        <v>43050</v>
      </c>
      <c r="B22" s="206"/>
      <c r="C22" s="207" t="s">
        <v>394</v>
      </c>
      <c r="D22" s="207" t="s">
        <v>390</v>
      </c>
      <c r="E22" s="207" t="s">
        <v>423</v>
      </c>
      <c r="F22" s="207" t="s">
        <v>505</v>
      </c>
      <c r="G22" s="219" t="s">
        <v>75</v>
      </c>
      <c r="H22" s="219" t="s">
        <v>23</v>
      </c>
      <c r="I22" s="219" t="s">
        <v>159</v>
      </c>
      <c r="J22" s="192"/>
      <c r="K22" s="192"/>
      <c r="L22" s="220" t="s">
        <v>362</v>
      </c>
      <c r="M22" s="220" t="s">
        <v>429</v>
      </c>
      <c r="N22" s="208"/>
    </row>
    <row r="23" spans="1:14" s="239" customFormat="1" ht="14.25" customHeight="1" x14ac:dyDescent="0.15">
      <c r="A23" s="189">
        <v>43050</v>
      </c>
      <c r="B23" s="206"/>
      <c r="C23" s="207" t="s">
        <v>394</v>
      </c>
      <c r="D23" s="207" t="s">
        <v>390</v>
      </c>
      <c r="E23" s="207" t="s">
        <v>390</v>
      </c>
      <c r="F23" s="207" t="s">
        <v>506</v>
      </c>
      <c r="G23" s="219" t="s">
        <v>75</v>
      </c>
      <c r="H23" s="219" t="s">
        <v>23</v>
      </c>
      <c r="I23" s="219" t="s">
        <v>159</v>
      </c>
      <c r="J23" s="192"/>
      <c r="K23" s="192"/>
      <c r="L23" s="220" t="s">
        <v>362</v>
      </c>
      <c r="M23" s="220" t="s">
        <v>429</v>
      </c>
      <c r="N23" s="208"/>
    </row>
    <row r="24" spans="1:14" s="238" customFormat="1" ht="14.25" customHeight="1" x14ac:dyDescent="0.15">
      <c r="A24" s="189">
        <v>43044</v>
      </c>
      <c r="B24" s="206" t="s">
        <v>494</v>
      </c>
      <c r="C24" s="207" t="s">
        <v>495</v>
      </c>
      <c r="D24" s="207" t="s">
        <v>377</v>
      </c>
      <c r="E24" s="207" t="s">
        <v>377</v>
      </c>
      <c r="F24" s="207" t="s">
        <v>504</v>
      </c>
      <c r="G24" s="192" t="s">
        <v>75</v>
      </c>
      <c r="H24" s="192" t="s">
        <v>22</v>
      </c>
      <c r="I24" s="219" t="s">
        <v>177</v>
      </c>
      <c r="J24" s="192"/>
      <c r="K24" s="192"/>
      <c r="L24" s="208" t="s">
        <v>497</v>
      </c>
      <c r="M24" s="208" t="s">
        <v>498</v>
      </c>
      <c r="N24" s="208" t="s">
        <v>499</v>
      </c>
    </row>
    <row r="25" spans="1:14" s="239" customFormat="1" ht="14.25" customHeight="1" x14ac:dyDescent="0.15">
      <c r="A25" s="189">
        <v>43043</v>
      </c>
      <c r="B25" s="206" t="s">
        <v>494</v>
      </c>
      <c r="C25" s="207" t="s">
        <v>495</v>
      </c>
      <c r="D25" s="207" t="s">
        <v>377</v>
      </c>
      <c r="E25" s="207" t="s">
        <v>377</v>
      </c>
      <c r="F25" s="207" t="s">
        <v>500</v>
      </c>
      <c r="G25" s="192" t="s">
        <v>75</v>
      </c>
      <c r="H25" s="192" t="s">
        <v>22</v>
      </c>
      <c r="I25" s="219" t="s">
        <v>177</v>
      </c>
      <c r="J25" s="192"/>
      <c r="K25" s="192"/>
      <c r="L25" s="208" t="s">
        <v>497</v>
      </c>
      <c r="M25" s="208" t="s">
        <v>498</v>
      </c>
      <c r="N25" s="208" t="s">
        <v>499</v>
      </c>
    </row>
    <row r="26" spans="1:14" s="239" customFormat="1" ht="14.25" customHeight="1" x14ac:dyDescent="0.15">
      <c r="A26" s="189">
        <v>43043</v>
      </c>
      <c r="B26" s="206" t="s">
        <v>494</v>
      </c>
      <c r="C26" s="207" t="s">
        <v>495</v>
      </c>
      <c r="D26" s="207" t="s">
        <v>377</v>
      </c>
      <c r="E26" s="207" t="s">
        <v>501</v>
      </c>
      <c r="F26" s="207" t="s">
        <v>502</v>
      </c>
      <c r="G26" s="192" t="s">
        <v>121</v>
      </c>
      <c r="H26" s="192" t="s">
        <v>23</v>
      </c>
      <c r="I26" s="219" t="s">
        <v>195</v>
      </c>
      <c r="J26" s="192"/>
      <c r="K26" s="192"/>
      <c r="L26" s="208" t="s">
        <v>497</v>
      </c>
      <c r="M26" s="208" t="s">
        <v>498</v>
      </c>
      <c r="N26" s="208" t="s">
        <v>503</v>
      </c>
    </row>
    <row r="27" spans="1:14" s="239" customFormat="1" ht="14.25" customHeight="1" x14ac:dyDescent="0.15">
      <c r="A27" s="189">
        <v>43043</v>
      </c>
      <c r="B27" s="206" t="s">
        <v>494</v>
      </c>
      <c r="C27" s="207" t="s">
        <v>495</v>
      </c>
      <c r="D27" s="207" t="s">
        <v>377</v>
      </c>
      <c r="E27" s="207" t="s">
        <v>377</v>
      </c>
      <c r="F27" s="207" t="s">
        <v>496</v>
      </c>
      <c r="G27" s="192" t="s">
        <v>75</v>
      </c>
      <c r="H27" s="192" t="s">
        <v>22</v>
      </c>
      <c r="I27" s="219" t="s">
        <v>177</v>
      </c>
      <c r="J27" s="192"/>
      <c r="K27" s="192"/>
      <c r="L27" s="208" t="s">
        <v>497</v>
      </c>
      <c r="M27" s="208" t="s">
        <v>498</v>
      </c>
      <c r="N27" s="208" t="s">
        <v>499</v>
      </c>
    </row>
    <row r="28" spans="1:14" s="236" customFormat="1" ht="14.25" customHeight="1" x14ac:dyDescent="0.15">
      <c r="A28" s="189">
        <v>43015</v>
      </c>
      <c r="B28" s="206"/>
      <c r="C28" s="207" t="s">
        <v>491</v>
      </c>
      <c r="D28" s="207" t="s">
        <v>270</v>
      </c>
      <c r="E28" s="207" t="s">
        <v>464</v>
      </c>
      <c r="F28" s="207" t="s">
        <v>257</v>
      </c>
      <c r="G28" s="192" t="s">
        <v>75</v>
      </c>
      <c r="H28" s="192" t="s">
        <v>23</v>
      </c>
      <c r="I28" s="219" t="s">
        <v>177</v>
      </c>
      <c r="J28" s="192"/>
      <c r="K28" s="192"/>
      <c r="L28" s="220" t="s">
        <v>299</v>
      </c>
      <c r="M28" s="220" t="s">
        <v>492</v>
      </c>
      <c r="N28" s="208"/>
    </row>
    <row r="29" spans="1:14" s="237" customFormat="1" ht="14.25" customHeight="1" x14ac:dyDescent="0.15">
      <c r="A29" s="189">
        <v>43015</v>
      </c>
      <c r="B29" s="206"/>
      <c r="C29" s="207" t="s">
        <v>491</v>
      </c>
      <c r="D29" s="207" t="s">
        <v>270</v>
      </c>
      <c r="E29" s="207" t="s">
        <v>488</v>
      </c>
      <c r="F29" s="207" t="s">
        <v>490</v>
      </c>
      <c r="G29" s="192" t="s">
        <v>121</v>
      </c>
      <c r="H29" s="192" t="s">
        <v>47</v>
      </c>
      <c r="I29" s="219" t="s">
        <v>177</v>
      </c>
      <c r="J29" s="192"/>
      <c r="K29" s="192"/>
      <c r="L29" s="220" t="s">
        <v>299</v>
      </c>
      <c r="M29" s="220" t="s">
        <v>492</v>
      </c>
      <c r="N29" s="208"/>
    </row>
    <row r="30" spans="1:14" s="237" customFormat="1" ht="14.25" customHeight="1" x14ac:dyDescent="0.15">
      <c r="A30" s="189">
        <v>43015</v>
      </c>
      <c r="B30" s="206"/>
      <c r="C30" s="207" t="s">
        <v>491</v>
      </c>
      <c r="D30" s="207" t="s">
        <v>270</v>
      </c>
      <c r="E30" s="207" t="s">
        <v>473</v>
      </c>
      <c r="F30" s="207" t="s">
        <v>489</v>
      </c>
      <c r="G30" s="192" t="s">
        <v>75</v>
      </c>
      <c r="H30" s="192" t="s">
        <v>23</v>
      </c>
      <c r="I30" s="219" t="s">
        <v>177</v>
      </c>
      <c r="J30" s="192"/>
      <c r="K30" s="192"/>
      <c r="L30" s="220" t="s">
        <v>474</v>
      </c>
      <c r="M30" s="220" t="s">
        <v>492</v>
      </c>
      <c r="N30" s="208"/>
    </row>
    <row r="31" spans="1:14" s="238" customFormat="1" ht="14.25" customHeight="1" x14ac:dyDescent="0.15">
      <c r="A31" s="189">
        <v>43005</v>
      </c>
      <c r="B31" s="206"/>
      <c r="C31" s="207" t="s">
        <v>493</v>
      </c>
      <c r="D31" s="207" t="s">
        <v>390</v>
      </c>
      <c r="E31" s="207" t="s">
        <v>390</v>
      </c>
      <c r="F31" s="207" t="s">
        <v>257</v>
      </c>
      <c r="G31" s="192" t="s">
        <v>75</v>
      </c>
      <c r="H31" s="192" t="s">
        <v>47</v>
      </c>
      <c r="I31" s="219" t="s">
        <v>159</v>
      </c>
      <c r="J31" s="192"/>
      <c r="K31" s="192"/>
      <c r="L31" s="220" t="s">
        <v>362</v>
      </c>
      <c r="M31" s="220" t="s">
        <v>429</v>
      </c>
      <c r="N31" s="208"/>
    </row>
    <row r="32" spans="1:14" s="236" customFormat="1" ht="14.25" customHeight="1" x14ac:dyDescent="0.15">
      <c r="A32" s="234">
        <v>42994</v>
      </c>
      <c r="B32" s="206"/>
      <c r="C32" s="207" t="s">
        <v>248</v>
      </c>
      <c r="D32" s="207" t="s">
        <v>283</v>
      </c>
      <c r="E32" s="207" t="s">
        <v>283</v>
      </c>
      <c r="F32" s="207" t="s">
        <v>484</v>
      </c>
      <c r="G32" s="219" t="s">
        <v>75</v>
      </c>
      <c r="H32" s="192" t="s">
        <v>22</v>
      </c>
      <c r="I32" s="219" t="s">
        <v>107</v>
      </c>
      <c r="J32" s="192"/>
      <c r="K32" s="192"/>
      <c r="L32" s="220" t="s">
        <v>299</v>
      </c>
      <c r="M32" s="220" t="s">
        <v>483</v>
      </c>
      <c r="N32" s="208"/>
    </row>
    <row r="33" spans="1:14" s="236" customFormat="1" ht="14.25" customHeight="1" x14ac:dyDescent="0.15">
      <c r="A33" s="234">
        <v>42994</v>
      </c>
      <c r="B33" s="206"/>
      <c r="C33" s="207" t="s">
        <v>248</v>
      </c>
      <c r="D33" s="207" t="s">
        <v>283</v>
      </c>
      <c r="E33" s="207" t="s">
        <v>365</v>
      </c>
      <c r="F33" s="207" t="s">
        <v>485</v>
      </c>
      <c r="G33" s="219" t="s">
        <v>75</v>
      </c>
      <c r="H33" s="192" t="s">
        <v>23</v>
      </c>
      <c r="I33" s="219" t="s">
        <v>107</v>
      </c>
      <c r="J33" s="192"/>
      <c r="K33" s="192"/>
      <c r="L33" s="220" t="s">
        <v>249</v>
      </c>
      <c r="M33" s="220" t="s">
        <v>483</v>
      </c>
      <c r="N33" s="208"/>
    </row>
    <row r="34" spans="1:14" s="237" customFormat="1" ht="14.25" customHeight="1" x14ac:dyDescent="0.15">
      <c r="A34" s="234">
        <v>42956</v>
      </c>
      <c r="B34" s="206"/>
      <c r="C34" s="207" t="s">
        <v>238</v>
      </c>
      <c r="D34" s="207" t="s">
        <v>257</v>
      </c>
      <c r="E34" s="207" t="s">
        <v>257</v>
      </c>
      <c r="F34" s="207" t="s">
        <v>487</v>
      </c>
      <c r="G34" s="219" t="s">
        <v>75</v>
      </c>
      <c r="H34" s="219" t="s">
        <v>47</v>
      </c>
      <c r="I34" s="219" t="s">
        <v>77</v>
      </c>
      <c r="J34" s="192" t="s">
        <v>107</v>
      </c>
      <c r="K34" s="192"/>
      <c r="L34" s="220" t="s">
        <v>424</v>
      </c>
      <c r="M34" s="220" t="s">
        <v>242</v>
      </c>
      <c r="N34" s="208"/>
    </row>
    <row r="35" spans="1:14" s="236" customFormat="1" ht="14.25" customHeight="1" x14ac:dyDescent="0.15">
      <c r="A35" s="234">
        <v>42924</v>
      </c>
      <c r="B35" s="206"/>
      <c r="C35" s="207" t="s">
        <v>248</v>
      </c>
      <c r="D35" s="207" t="s">
        <v>283</v>
      </c>
      <c r="E35" s="207" t="s">
        <v>283</v>
      </c>
      <c r="F35" s="207" t="s">
        <v>486</v>
      </c>
      <c r="G35" s="219" t="s">
        <v>75</v>
      </c>
      <c r="H35" s="192" t="s">
        <v>22</v>
      </c>
      <c r="I35" s="219" t="s">
        <v>177</v>
      </c>
      <c r="J35" s="192"/>
      <c r="K35" s="192"/>
      <c r="L35" s="220" t="s">
        <v>444</v>
      </c>
      <c r="M35" s="220" t="s">
        <v>483</v>
      </c>
      <c r="N35" s="208"/>
    </row>
    <row r="36" spans="1:14" s="236" customFormat="1" ht="14.25" customHeight="1" x14ac:dyDescent="0.15">
      <c r="A36" s="234">
        <v>42924</v>
      </c>
      <c r="B36" s="206"/>
      <c r="C36" s="207" t="s">
        <v>248</v>
      </c>
      <c r="D36" s="207" t="s">
        <v>283</v>
      </c>
      <c r="E36" s="207" t="s">
        <v>365</v>
      </c>
      <c r="F36" s="207" t="s">
        <v>364</v>
      </c>
      <c r="G36" s="219" t="s">
        <v>75</v>
      </c>
      <c r="H36" s="192" t="s">
        <v>23</v>
      </c>
      <c r="I36" s="219" t="s">
        <v>177</v>
      </c>
      <c r="J36" s="192"/>
      <c r="K36" s="192"/>
      <c r="L36" s="220" t="s">
        <v>239</v>
      </c>
      <c r="M36" s="220" t="s">
        <v>483</v>
      </c>
      <c r="N36" s="208"/>
    </row>
    <row r="37" spans="1:14" s="235" customFormat="1" ht="14.25" customHeight="1" x14ac:dyDescent="0.15">
      <c r="A37" s="234">
        <v>42896</v>
      </c>
      <c r="B37" s="206"/>
      <c r="C37" s="207" t="s">
        <v>341</v>
      </c>
      <c r="D37" s="207" t="s">
        <v>342</v>
      </c>
      <c r="E37" s="207" t="s">
        <v>342</v>
      </c>
      <c r="F37" s="207" t="s">
        <v>473</v>
      </c>
      <c r="G37" s="192" t="s">
        <v>75</v>
      </c>
      <c r="H37" s="192" t="s">
        <v>47</v>
      </c>
      <c r="I37" s="192" t="s">
        <v>77</v>
      </c>
      <c r="J37" s="192" t="s">
        <v>159</v>
      </c>
      <c r="K37" s="192"/>
      <c r="L37" s="220" t="s">
        <v>424</v>
      </c>
      <c r="M37" s="220" t="s">
        <v>242</v>
      </c>
      <c r="N37" s="208"/>
    </row>
    <row r="38" spans="1:14" s="235" customFormat="1" ht="14.25" customHeight="1" x14ac:dyDescent="0.15">
      <c r="A38" s="234">
        <v>42896</v>
      </c>
      <c r="B38" s="206"/>
      <c r="C38" s="207" t="s">
        <v>341</v>
      </c>
      <c r="D38" s="207" t="s">
        <v>342</v>
      </c>
      <c r="E38" s="207" t="s">
        <v>257</v>
      </c>
      <c r="F38" s="207" t="s">
        <v>391</v>
      </c>
      <c r="G38" s="192" t="s">
        <v>75</v>
      </c>
      <c r="H38" s="192" t="s">
        <v>47</v>
      </c>
      <c r="I38" s="192" t="s">
        <v>77</v>
      </c>
      <c r="J38" s="192" t="s">
        <v>107</v>
      </c>
      <c r="K38" s="192"/>
      <c r="L38" s="220" t="s">
        <v>424</v>
      </c>
      <c r="M38" s="220" t="s">
        <v>242</v>
      </c>
      <c r="N38" s="208"/>
    </row>
    <row r="39" spans="1:14" s="235" customFormat="1" ht="14.25" customHeight="1" x14ac:dyDescent="0.15">
      <c r="A39" s="234">
        <v>42896</v>
      </c>
      <c r="B39" s="206"/>
      <c r="C39" s="207" t="s">
        <v>341</v>
      </c>
      <c r="D39" s="207" t="s">
        <v>342</v>
      </c>
      <c r="E39" s="207" t="s">
        <v>481</v>
      </c>
      <c r="F39" s="207" t="s">
        <v>482</v>
      </c>
      <c r="G39" s="192" t="s">
        <v>121</v>
      </c>
      <c r="H39" s="192" t="s">
        <v>47</v>
      </c>
      <c r="I39" s="192" t="s">
        <v>77</v>
      </c>
      <c r="J39" s="192" t="s">
        <v>107</v>
      </c>
      <c r="K39" s="192"/>
      <c r="L39" s="220" t="s">
        <v>424</v>
      </c>
      <c r="M39" s="220" t="s">
        <v>242</v>
      </c>
      <c r="N39" s="208"/>
    </row>
    <row r="40" spans="1:14" s="235" customFormat="1" ht="14.25" customHeight="1" x14ac:dyDescent="0.15">
      <c r="A40" s="234">
        <v>42882</v>
      </c>
      <c r="B40" s="206"/>
      <c r="C40" s="207" t="s">
        <v>369</v>
      </c>
      <c r="D40" s="207" t="s">
        <v>352</v>
      </c>
      <c r="E40" s="207" t="s">
        <v>353</v>
      </c>
      <c r="F40" s="207" t="s">
        <v>283</v>
      </c>
      <c r="G40" s="192" t="s">
        <v>75</v>
      </c>
      <c r="H40" s="192" t="s">
        <v>22</v>
      </c>
      <c r="I40" s="192" t="s">
        <v>177</v>
      </c>
      <c r="J40" s="192"/>
      <c r="K40" s="192"/>
      <c r="L40" s="220" t="s">
        <v>444</v>
      </c>
      <c r="M40" s="220" t="s">
        <v>480</v>
      </c>
      <c r="N40" s="220" t="s">
        <v>479</v>
      </c>
    </row>
    <row r="41" spans="1:14" s="235" customFormat="1" ht="14.25" customHeight="1" x14ac:dyDescent="0.15">
      <c r="A41" s="189">
        <v>42882</v>
      </c>
      <c r="B41" s="206"/>
      <c r="C41" s="207" t="s">
        <v>369</v>
      </c>
      <c r="D41" s="207" t="s">
        <v>352</v>
      </c>
      <c r="E41" s="207" t="s">
        <v>354</v>
      </c>
      <c r="F41" s="207" t="s">
        <v>364</v>
      </c>
      <c r="G41" s="192" t="s">
        <v>75</v>
      </c>
      <c r="H41" s="192" t="s">
        <v>23</v>
      </c>
      <c r="I41" s="192" t="s">
        <v>177</v>
      </c>
      <c r="J41" s="192"/>
      <c r="K41" s="192"/>
      <c r="L41" s="220" t="s">
        <v>444</v>
      </c>
      <c r="M41" s="220" t="s">
        <v>480</v>
      </c>
      <c r="N41" s="208"/>
    </row>
    <row r="42" spans="1:14" s="231" customFormat="1" ht="14.25" customHeight="1" x14ac:dyDescent="0.15">
      <c r="A42" s="234">
        <v>42861</v>
      </c>
      <c r="B42" s="206"/>
      <c r="C42" s="207" t="s">
        <v>238</v>
      </c>
      <c r="D42" s="207" t="s">
        <v>257</v>
      </c>
      <c r="E42" s="207" t="s">
        <v>348</v>
      </c>
      <c r="F42" s="207" t="s">
        <v>476</v>
      </c>
      <c r="G42" s="192" t="s">
        <v>75</v>
      </c>
      <c r="H42" s="192" t="s">
        <v>47</v>
      </c>
      <c r="I42" s="192" t="s">
        <v>184</v>
      </c>
      <c r="J42" s="192"/>
      <c r="K42" s="192"/>
      <c r="L42" s="220" t="s">
        <v>269</v>
      </c>
      <c r="M42" s="220" t="s">
        <v>360</v>
      </c>
      <c r="N42" s="208"/>
    </row>
    <row r="43" spans="1:14" s="231" customFormat="1" ht="14.25" customHeight="1" x14ac:dyDescent="0.15">
      <c r="A43" s="234">
        <v>42854</v>
      </c>
      <c r="B43" s="206"/>
      <c r="C43" s="207" t="s">
        <v>477</v>
      </c>
      <c r="D43" s="207" t="s">
        <v>466</v>
      </c>
      <c r="E43" s="207" t="s">
        <v>467</v>
      </c>
      <c r="F43" s="207" t="s">
        <v>468</v>
      </c>
      <c r="G43" s="192" t="s">
        <v>75</v>
      </c>
      <c r="H43" s="192" t="s">
        <v>23</v>
      </c>
      <c r="I43" s="192" t="s">
        <v>77</v>
      </c>
      <c r="J43" s="192" t="s">
        <v>107</v>
      </c>
      <c r="K43" s="192"/>
      <c r="L43" s="220" t="s">
        <v>474</v>
      </c>
      <c r="M43" s="208" t="s">
        <v>242</v>
      </c>
      <c r="N43" s="208"/>
    </row>
    <row r="44" spans="1:14" s="231" customFormat="1" ht="14.25" customHeight="1" x14ac:dyDescent="0.15">
      <c r="A44" s="234">
        <v>42854</v>
      </c>
      <c r="B44" s="206"/>
      <c r="C44" s="207" t="s">
        <v>477</v>
      </c>
      <c r="D44" s="207" t="s">
        <v>466</v>
      </c>
      <c r="E44" s="207" t="s">
        <v>472</v>
      </c>
      <c r="F44" s="207" t="s">
        <v>469</v>
      </c>
      <c r="G44" s="192" t="s">
        <v>75</v>
      </c>
      <c r="H44" s="192" t="s">
        <v>23</v>
      </c>
      <c r="I44" s="192" t="s">
        <v>77</v>
      </c>
      <c r="J44" s="192" t="s">
        <v>107</v>
      </c>
      <c r="K44" s="192"/>
      <c r="L44" s="220" t="s">
        <v>474</v>
      </c>
      <c r="M44" s="208" t="s">
        <v>242</v>
      </c>
      <c r="N44" s="208"/>
    </row>
    <row r="45" spans="1:14" s="231" customFormat="1" ht="14.25" customHeight="1" x14ac:dyDescent="0.15">
      <c r="A45" s="234">
        <v>42854</v>
      </c>
      <c r="B45" s="206"/>
      <c r="C45" s="207" t="s">
        <v>477</v>
      </c>
      <c r="D45" s="207" t="s">
        <v>466</v>
      </c>
      <c r="E45" s="207" t="s">
        <v>471</v>
      </c>
      <c r="F45" s="207" t="s">
        <v>470</v>
      </c>
      <c r="G45" s="192" t="s">
        <v>121</v>
      </c>
      <c r="H45" s="192" t="s">
        <v>47</v>
      </c>
      <c r="I45" s="192" t="s">
        <v>77</v>
      </c>
      <c r="J45" s="192" t="s">
        <v>107</v>
      </c>
      <c r="K45" s="192"/>
      <c r="L45" s="220" t="s">
        <v>475</v>
      </c>
      <c r="M45" s="208" t="s">
        <v>242</v>
      </c>
      <c r="N45" s="208"/>
    </row>
    <row r="46" spans="1:14" s="231" customFormat="1" ht="14.25" customHeight="1" x14ac:dyDescent="0.15">
      <c r="A46" s="189">
        <v>42827</v>
      </c>
      <c r="B46" s="206"/>
      <c r="C46" s="207" t="s">
        <v>478</v>
      </c>
      <c r="D46" s="207" t="s">
        <v>390</v>
      </c>
      <c r="E46" s="207" t="s">
        <v>423</v>
      </c>
      <c r="F46" s="207" t="s">
        <v>354</v>
      </c>
      <c r="G46" s="192" t="s">
        <v>75</v>
      </c>
      <c r="H46" s="192" t="s">
        <v>47</v>
      </c>
      <c r="I46" s="192" t="s">
        <v>159</v>
      </c>
      <c r="J46" s="192"/>
      <c r="K46" s="192"/>
      <c r="L46" s="220" t="s">
        <v>424</v>
      </c>
      <c r="M46" s="220" t="s">
        <v>429</v>
      </c>
      <c r="N46" s="208"/>
    </row>
    <row r="47" spans="1:14" s="231" customFormat="1" ht="14.25" customHeight="1" x14ac:dyDescent="0.15">
      <c r="A47" s="189">
        <v>42827</v>
      </c>
      <c r="B47" s="206"/>
      <c r="C47" s="207" t="s">
        <v>478</v>
      </c>
      <c r="D47" s="207" t="s">
        <v>390</v>
      </c>
      <c r="E47" s="207" t="s">
        <v>390</v>
      </c>
      <c r="F47" s="207" t="s">
        <v>473</v>
      </c>
      <c r="G47" s="192" t="s">
        <v>75</v>
      </c>
      <c r="H47" s="192" t="s">
        <v>47</v>
      </c>
      <c r="I47" s="192" t="s">
        <v>159</v>
      </c>
      <c r="J47" s="192"/>
      <c r="K47" s="192"/>
      <c r="L47" s="220" t="s">
        <v>424</v>
      </c>
      <c r="M47" s="220" t="s">
        <v>429</v>
      </c>
      <c r="N47" s="208"/>
    </row>
    <row r="48" spans="1:14" s="230" customFormat="1" ht="14.25" customHeight="1" x14ac:dyDescent="0.15">
      <c r="A48" s="189">
        <v>42812</v>
      </c>
      <c r="B48" s="206"/>
      <c r="C48" s="207" t="s">
        <v>465</v>
      </c>
      <c r="D48" s="207" t="s">
        <v>319</v>
      </c>
      <c r="E48" s="207" t="s">
        <v>463</v>
      </c>
      <c r="F48" s="207" t="s">
        <v>464</v>
      </c>
      <c r="G48" s="192" t="s">
        <v>75</v>
      </c>
      <c r="H48" s="192" t="s">
        <v>23</v>
      </c>
      <c r="I48" s="192" t="s">
        <v>184</v>
      </c>
      <c r="J48" s="192"/>
      <c r="K48" s="192"/>
      <c r="L48" s="208" t="s">
        <v>321</v>
      </c>
      <c r="M48" s="208" t="s">
        <v>322</v>
      </c>
      <c r="N48" s="208"/>
    </row>
    <row r="49" spans="1:14" s="230" customFormat="1" ht="14.25" customHeight="1" x14ac:dyDescent="0.15">
      <c r="A49" s="189">
        <v>42812</v>
      </c>
      <c r="B49" s="206"/>
      <c r="C49" s="207" t="s">
        <v>465</v>
      </c>
      <c r="D49" s="207" t="s">
        <v>319</v>
      </c>
      <c r="E49" s="207" t="s">
        <v>462</v>
      </c>
      <c r="F49" s="207" t="s">
        <v>300</v>
      </c>
      <c r="G49" s="192" t="s">
        <v>75</v>
      </c>
      <c r="H49" s="192" t="s">
        <v>47</v>
      </c>
      <c r="I49" s="192" t="s">
        <v>184</v>
      </c>
      <c r="J49" s="192"/>
      <c r="K49" s="192"/>
      <c r="L49" s="208" t="s">
        <v>321</v>
      </c>
      <c r="M49" s="208" t="s">
        <v>322</v>
      </c>
      <c r="N49" s="208"/>
    </row>
    <row r="50" spans="1:14" s="230" customFormat="1" ht="14.25" customHeight="1" x14ac:dyDescent="0.15">
      <c r="A50" s="189">
        <v>42778</v>
      </c>
      <c r="B50" s="206"/>
      <c r="C50" s="207" t="s">
        <v>341</v>
      </c>
      <c r="D50" s="207" t="s">
        <v>342</v>
      </c>
      <c r="E50" s="207" t="s">
        <v>342</v>
      </c>
      <c r="F50" s="207" t="s">
        <v>283</v>
      </c>
      <c r="G50" s="192" t="s">
        <v>75</v>
      </c>
      <c r="H50" s="192" t="s">
        <v>47</v>
      </c>
      <c r="I50" s="192" t="s">
        <v>77</v>
      </c>
      <c r="J50" s="192" t="s">
        <v>107</v>
      </c>
      <c r="K50" s="192"/>
      <c r="L50" s="220" t="s">
        <v>461</v>
      </c>
      <c r="M50" s="208" t="s">
        <v>242</v>
      </c>
      <c r="N50" s="208"/>
    </row>
    <row r="51" spans="1:14" s="230" customFormat="1" ht="14.25" customHeight="1" x14ac:dyDescent="0.15">
      <c r="A51" s="189">
        <v>42778</v>
      </c>
      <c r="B51" s="206"/>
      <c r="C51" s="207" t="s">
        <v>341</v>
      </c>
      <c r="D51" s="207" t="s">
        <v>342</v>
      </c>
      <c r="E51" s="207" t="s">
        <v>423</v>
      </c>
      <c r="F51" s="207" t="s">
        <v>428</v>
      </c>
      <c r="G51" s="192" t="s">
        <v>75</v>
      </c>
      <c r="H51" s="192" t="s">
        <v>47</v>
      </c>
      <c r="I51" s="192" t="s">
        <v>77</v>
      </c>
      <c r="J51" s="192" t="s">
        <v>107</v>
      </c>
      <c r="K51" s="192"/>
      <c r="L51" s="220" t="s">
        <v>461</v>
      </c>
      <c r="M51" s="208" t="s">
        <v>242</v>
      </c>
      <c r="N51" s="208"/>
    </row>
    <row r="52" spans="1:14" s="230" customFormat="1" ht="14.25" customHeight="1" x14ac:dyDescent="0.15">
      <c r="A52" s="189">
        <v>42757</v>
      </c>
      <c r="B52" s="206" t="s">
        <v>430</v>
      </c>
      <c r="C52" s="207" t="s">
        <v>431</v>
      </c>
      <c r="D52" s="207" t="s">
        <v>432</v>
      </c>
      <c r="E52" s="207" t="s">
        <v>450</v>
      </c>
      <c r="F52" s="207" t="s">
        <v>456</v>
      </c>
      <c r="G52" s="192" t="s">
        <v>121</v>
      </c>
      <c r="H52" s="192" t="s">
        <v>47</v>
      </c>
      <c r="I52" s="192" t="s">
        <v>107</v>
      </c>
      <c r="J52" s="192"/>
      <c r="K52" s="192"/>
      <c r="L52" s="208" t="s">
        <v>457</v>
      </c>
      <c r="M52" s="208" t="s">
        <v>458</v>
      </c>
      <c r="N52" s="208" t="s">
        <v>459</v>
      </c>
    </row>
    <row r="53" spans="1:14" s="230" customFormat="1" ht="14.25" customHeight="1" x14ac:dyDescent="0.15">
      <c r="A53" s="189">
        <v>42757</v>
      </c>
      <c r="B53" s="206" t="s">
        <v>430</v>
      </c>
      <c r="C53" s="207" t="s">
        <v>431</v>
      </c>
      <c r="D53" s="207" t="s">
        <v>432</v>
      </c>
      <c r="E53" s="207" t="s">
        <v>438</v>
      </c>
      <c r="F53" s="207" t="s">
        <v>442</v>
      </c>
      <c r="G53" s="192" t="s">
        <v>121</v>
      </c>
      <c r="H53" s="192" t="s">
        <v>47</v>
      </c>
      <c r="I53" s="192" t="s">
        <v>131</v>
      </c>
      <c r="J53" s="192"/>
      <c r="K53" s="192"/>
      <c r="L53" s="208" t="s">
        <v>454</v>
      </c>
      <c r="M53" s="208" t="s">
        <v>243</v>
      </c>
      <c r="N53" s="208" t="s">
        <v>435</v>
      </c>
    </row>
    <row r="54" spans="1:14" s="230" customFormat="1" ht="14.25" customHeight="1" x14ac:dyDescent="0.15">
      <c r="A54" s="189">
        <v>42757</v>
      </c>
      <c r="B54" s="206" t="s">
        <v>430</v>
      </c>
      <c r="C54" s="207" t="s">
        <v>431</v>
      </c>
      <c r="D54" s="207" t="s">
        <v>432</v>
      </c>
      <c r="E54" s="207" t="s">
        <v>450</v>
      </c>
      <c r="F54" s="207" t="s">
        <v>451</v>
      </c>
      <c r="G54" s="192" t="s">
        <v>121</v>
      </c>
      <c r="H54" s="192" t="s">
        <v>47</v>
      </c>
      <c r="I54" s="192" t="s">
        <v>195</v>
      </c>
      <c r="J54" s="192"/>
      <c r="K54" s="192"/>
      <c r="L54" s="208" t="s">
        <v>452</v>
      </c>
      <c r="M54" s="208" t="s">
        <v>445</v>
      </c>
      <c r="N54" s="208" t="s">
        <v>435</v>
      </c>
    </row>
    <row r="55" spans="1:14" s="230" customFormat="1" ht="14.25" customHeight="1" x14ac:dyDescent="0.15">
      <c r="A55" s="189">
        <v>42757</v>
      </c>
      <c r="B55" s="206" t="s">
        <v>430</v>
      </c>
      <c r="C55" s="207" t="s">
        <v>431</v>
      </c>
      <c r="D55" s="207" t="s">
        <v>432</v>
      </c>
      <c r="E55" s="207" t="s">
        <v>443</v>
      </c>
      <c r="F55" s="207" t="s">
        <v>447</v>
      </c>
      <c r="G55" s="192" t="s">
        <v>121</v>
      </c>
      <c r="H55" s="192" t="s">
        <v>47</v>
      </c>
      <c r="I55" s="192" t="s">
        <v>184</v>
      </c>
      <c r="J55" s="192"/>
      <c r="K55" s="192"/>
      <c r="L55" s="208" t="s">
        <v>448</v>
      </c>
      <c r="M55" s="208" t="s">
        <v>445</v>
      </c>
      <c r="N55" s="208" t="s">
        <v>435</v>
      </c>
    </row>
    <row r="56" spans="1:14" s="230" customFormat="1" ht="14.25" customHeight="1" x14ac:dyDescent="0.15">
      <c r="A56" s="189">
        <v>42756</v>
      </c>
      <c r="B56" s="206" t="s">
        <v>430</v>
      </c>
      <c r="C56" s="207" t="s">
        <v>431</v>
      </c>
      <c r="D56" s="207" t="s">
        <v>432</v>
      </c>
      <c r="E56" s="207" t="s">
        <v>437</v>
      </c>
      <c r="F56" s="207" t="s">
        <v>438</v>
      </c>
      <c r="G56" s="192" t="s">
        <v>121</v>
      </c>
      <c r="H56" s="192" t="s">
        <v>47</v>
      </c>
      <c r="I56" s="192" t="s">
        <v>197</v>
      </c>
      <c r="J56" s="192"/>
      <c r="K56" s="192"/>
      <c r="L56" s="208" t="s">
        <v>439</v>
      </c>
      <c r="M56" s="208" t="s">
        <v>440</v>
      </c>
      <c r="N56" s="208" t="s">
        <v>435</v>
      </c>
    </row>
    <row r="57" spans="1:14" s="230" customFormat="1" ht="14.25" customHeight="1" x14ac:dyDescent="0.15">
      <c r="A57" s="189">
        <v>42756</v>
      </c>
      <c r="B57" s="206" t="s">
        <v>430</v>
      </c>
      <c r="C57" s="207" t="s">
        <v>431</v>
      </c>
      <c r="D57" s="207" t="s">
        <v>432</v>
      </c>
      <c r="E57" s="207" t="s">
        <v>442</v>
      </c>
      <c r="F57" s="207" t="s">
        <v>443</v>
      </c>
      <c r="G57" s="192" t="s">
        <v>121</v>
      </c>
      <c r="H57" s="192" t="s">
        <v>47</v>
      </c>
      <c r="I57" s="192" t="s">
        <v>195</v>
      </c>
      <c r="J57" s="192"/>
      <c r="K57" s="192"/>
      <c r="L57" s="208" t="s">
        <v>444</v>
      </c>
      <c r="M57" s="208" t="s">
        <v>445</v>
      </c>
      <c r="N57" s="208" t="s">
        <v>435</v>
      </c>
    </row>
    <row r="58" spans="1:14" s="230" customFormat="1" ht="14.25" customHeight="1" x14ac:dyDescent="0.15">
      <c r="A58" s="189">
        <v>42756</v>
      </c>
      <c r="B58" s="206" t="s">
        <v>430</v>
      </c>
      <c r="C58" s="207" t="s">
        <v>431</v>
      </c>
      <c r="D58" s="207" t="s">
        <v>432</v>
      </c>
      <c r="E58" s="207" t="s">
        <v>433</v>
      </c>
      <c r="F58" s="207" t="s">
        <v>434</v>
      </c>
      <c r="G58" s="192" t="s">
        <v>121</v>
      </c>
      <c r="H58" s="192" t="s">
        <v>47</v>
      </c>
      <c r="I58" s="192" t="s">
        <v>167</v>
      </c>
      <c r="J58" s="192"/>
      <c r="K58" s="192"/>
      <c r="L58" s="208" t="s">
        <v>249</v>
      </c>
      <c r="M58" s="208" t="s">
        <v>313</v>
      </c>
      <c r="N58" s="208" t="s">
        <v>435</v>
      </c>
    </row>
    <row r="59" spans="1:14" s="230" customFormat="1" ht="14.25" customHeight="1" x14ac:dyDescent="0.15">
      <c r="A59" s="189">
        <v>42714</v>
      </c>
      <c r="B59" s="206" t="s">
        <v>419</v>
      </c>
      <c r="C59" s="207" t="s">
        <v>420</v>
      </c>
      <c r="D59" s="207" t="s">
        <v>257</v>
      </c>
      <c r="E59" s="207" t="s">
        <v>421</v>
      </c>
      <c r="F59" s="207" t="s">
        <v>283</v>
      </c>
      <c r="G59" s="192" t="s">
        <v>75</v>
      </c>
      <c r="H59" s="192" t="s">
        <v>23</v>
      </c>
      <c r="I59" s="192" t="s">
        <v>159</v>
      </c>
      <c r="J59" s="192"/>
      <c r="K59" s="192"/>
      <c r="L59" s="208" t="s">
        <v>239</v>
      </c>
      <c r="M59" s="208" t="s">
        <v>422</v>
      </c>
      <c r="N59" s="208"/>
    </row>
    <row r="60" spans="1:14" s="215" customFormat="1" ht="14.25" customHeight="1" x14ac:dyDescent="0.15">
      <c r="A60" s="189">
        <v>42714</v>
      </c>
      <c r="B60" s="206" t="s">
        <v>419</v>
      </c>
      <c r="C60" s="207" t="s">
        <v>420</v>
      </c>
      <c r="D60" s="207" t="s">
        <v>257</v>
      </c>
      <c r="E60" s="207" t="s">
        <v>353</v>
      </c>
      <c r="F60" s="210" t="s">
        <v>425</v>
      </c>
      <c r="G60" s="192" t="s">
        <v>75</v>
      </c>
      <c r="H60" s="192" t="s">
        <v>23</v>
      </c>
      <c r="I60" s="192" t="s">
        <v>159</v>
      </c>
      <c r="J60" s="192"/>
      <c r="K60" s="192"/>
      <c r="L60" s="208" t="s">
        <v>262</v>
      </c>
      <c r="M60" s="206" t="s">
        <v>422</v>
      </c>
      <c r="N60" s="208"/>
    </row>
    <row r="61" spans="1:14" s="215" customFormat="1" ht="14.25" customHeight="1" x14ac:dyDescent="0.15">
      <c r="A61" s="189">
        <v>42714</v>
      </c>
      <c r="B61" s="206" t="s">
        <v>419</v>
      </c>
      <c r="C61" s="210" t="s">
        <v>420</v>
      </c>
      <c r="D61" s="210" t="s">
        <v>257</v>
      </c>
      <c r="E61" s="207" t="s">
        <v>423</v>
      </c>
      <c r="F61" s="207" t="s">
        <v>425</v>
      </c>
      <c r="G61" s="192" t="s">
        <v>75</v>
      </c>
      <c r="H61" s="192" t="s">
        <v>47</v>
      </c>
      <c r="I61" s="192" t="s">
        <v>159</v>
      </c>
      <c r="J61" s="192"/>
      <c r="K61" s="192"/>
      <c r="L61" s="208" t="s">
        <v>262</v>
      </c>
      <c r="M61" s="208" t="s">
        <v>422</v>
      </c>
      <c r="N61" s="208"/>
    </row>
    <row r="62" spans="1:14" s="215" customFormat="1" ht="14.25" customHeight="1" x14ac:dyDescent="0.15">
      <c r="A62" s="189">
        <v>42714</v>
      </c>
      <c r="B62" s="206" t="s">
        <v>419</v>
      </c>
      <c r="C62" s="207" t="s">
        <v>420</v>
      </c>
      <c r="D62" s="207" t="s">
        <v>257</v>
      </c>
      <c r="E62" s="207" t="s">
        <v>421</v>
      </c>
      <c r="F62" s="207" t="s">
        <v>426</v>
      </c>
      <c r="G62" s="192" t="s">
        <v>75</v>
      </c>
      <c r="H62" s="192" t="s">
        <v>47</v>
      </c>
      <c r="I62" s="192" t="s">
        <v>159</v>
      </c>
      <c r="J62" s="192"/>
      <c r="K62" s="192"/>
      <c r="L62" s="208" t="s">
        <v>262</v>
      </c>
      <c r="M62" s="208" t="s">
        <v>422</v>
      </c>
      <c r="N62" s="208"/>
    </row>
    <row r="63" spans="1:14" s="214" customFormat="1" ht="14.25" customHeight="1" x14ac:dyDescent="0.15">
      <c r="A63" s="189">
        <v>42715</v>
      </c>
      <c r="B63" s="206" t="s">
        <v>419</v>
      </c>
      <c r="C63" s="207" t="s">
        <v>420</v>
      </c>
      <c r="D63" s="207" t="s">
        <v>257</v>
      </c>
      <c r="E63" s="207" t="s">
        <v>421</v>
      </c>
      <c r="F63" s="207" t="s">
        <v>353</v>
      </c>
      <c r="G63" s="192" t="s">
        <v>75</v>
      </c>
      <c r="H63" s="192" t="s">
        <v>23</v>
      </c>
      <c r="I63" s="192" t="s">
        <v>159</v>
      </c>
      <c r="J63" s="192"/>
      <c r="K63" s="192"/>
      <c r="L63" s="208" t="s">
        <v>424</v>
      </c>
      <c r="M63" s="206" t="s">
        <v>422</v>
      </c>
      <c r="N63" s="208"/>
    </row>
    <row r="64" spans="1:14" s="214" customFormat="1" ht="14.25" customHeight="1" x14ac:dyDescent="0.15">
      <c r="A64" s="189">
        <v>42715</v>
      </c>
      <c r="B64" s="206" t="s">
        <v>419</v>
      </c>
      <c r="C64" s="210" t="s">
        <v>420</v>
      </c>
      <c r="D64" s="210" t="s">
        <v>257</v>
      </c>
      <c r="E64" s="207" t="s">
        <v>423</v>
      </c>
      <c r="F64" s="207" t="s">
        <v>425</v>
      </c>
      <c r="G64" s="192" t="s">
        <v>75</v>
      </c>
      <c r="H64" s="192" t="s">
        <v>47</v>
      </c>
      <c r="I64" s="192" t="s">
        <v>159</v>
      </c>
      <c r="J64" s="192"/>
      <c r="K64" s="192"/>
      <c r="L64" s="208" t="s">
        <v>424</v>
      </c>
      <c r="M64" s="208" t="s">
        <v>422</v>
      </c>
      <c r="N64" s="208"/>
    </row>
    <row r="65" spans="1:14" s="213" customFormat="1" ht="14.25" customHeight="1" x14ac:dyDescent="0.15">
      <c r="A65" s="189">
        <v>42715</v>
      </c>
      <c r="B65" s="206" t="s">
        <v>419</v>
      </c>
      <c r="C65" s="210" t="s">
        <v>420</v>
      </c>
      <c r="D65" s="210" t="s">
        <v>257</v>
      </c>
      <c r="E65" s="210" t="s">
        <v>283</v>
      </c>
      <c r="F65" s="207" t="s">
        <v>353</v>
      </c>
      <c r="G65" s="192" t="s">
        <v>75</v>
      </c>
      <c r="H65" s="192" t="s">
        <v>23</v>
      </c>
      <c r="I65" s="192" t="s">
        <v>159</v>
      </c>
      <c r="J65" s="192"/>
      <c r="K65" s="192"/>
      <c r="L65" s="208" t="s">
        <v>262</v>
      </c>
      <c r="M65" s="208" t="s">
        <v>422</v>
      </c>
      <c r="N65" s="208"/>
    </row>
    <row r="66" spans="1:14" s="213" customFormat="1" ht="14.25" customHeight="1" x14ac:dyDescent="0.15">
      <c r="A66" s="189">
        <v>42693</v>
      </c>
      <c r="B66" s="206"/>
      <c r="C66" s="207" t="s">
        <v>427</v>
      </c>
      <c r="D66" s="207" t="s">
        <v>390</v>
      </c>
      <c r="E66" s="207" t="s">
        <v>390</v>
      </c>
      <c r="F66" s="207" t="s">
        <v>428</v>
      </c>
      <c r="G66" s="192" t="s">
        <v>75</v>
      </c>
      <c r="H66" s="192" t="s">
        <v>47</v>
      </c>
      <c r="I66" s="219" t="s">
        <v>159</v>
      </c>
      <c r="J66" s="192"/>
      <c r="K66" s="192"/>
      <c r="L66" s="206" t="s">
        <v>392</v>
      </c>
      <c r="M66" s="206" t="s">
        <v>429</v>
      </c>
      <c r="N66" s="208"/>
    </row>
    <row r="67" spans="1:14" ht="14.25" customHeight="1" x14ac:dyDescent="0.15">
      <c r="A67" s="209">
        <v>42658</v>
      </c>
      <c r="B67" s="206"/>
      <c r="C67" s="207" t="s">
        <v>406</v>
      </c>
      <c r="D67" s="207" t="s">
        <v>407</v>
      </c>
      <c r="E67" s="207" t="s">
        <v>408</v>
      </c>
      <c r="F67" s="207" t="s">
        <v>409</v>
      </c>
      <c r="G67" s="192" t="s">
        <v>75</v>
      </c>
      <c r="H67" s="192" t="s">
        <v>47</v>
      </c>
      <c r="I67" s="192" t="s">
        <v>177</v>
      </c>
      <c r="J67" s="192"/>
      <c r="K67" s="192"/>
      <c r="L67" s="206" t="s">
        <v>392</v>
      </c>
      <c r="M67" s="206" t="s">
        <v>412</v>
      </c>
      <c r="N67" s="208"/>
    </row>
    <row r="68" spans="1:14" ht="14.25" customHeight="1" x14ac:dyDescent="0.15">
      <c r="A68" s="209">
        <v>42658</v>
      </c>
      <c r="B68" s="206"/>
      <c r="C68" s="207" t="s">
        <v>406</v>
      </c>
      <c r="D68" s="207" t="s">
        <v>407</v>
      </c>
      <c r="E68" s="207" t="s">
        <v>410</v>
      </c>
      <c r="F68" s="207" t="s">
        <v>411</v>
      </c>
      <c r="G68" s="192" t="s">
        <v>75</v>
      </c>
      <c r="H68" s="192" t="s">
        <v>23</v>
      </c>
      <c r="I68" s="192" t="s">
        <v>177</v>
      </c>
      <c r="J68" s="192"/>
      <c r="K68" s="192"/>
      <c r="L68" s="206" t="s">
        <v>392</v>
      </c>
      <c r="M68" s="206" t="s">
        <v>412</v>
      </c>
      <c r="N68" s="208"/>
    </row>
    <row r="69" spans="1:14" ht="14.25" customHeight="1" x14ac:dyDescent="0.15">
      <c r="A69" s="209">
        <v>42645</v>
      </c>
      <c r="B69" s="206" t="s">
        <v>395</v>
      </c>
      <c r="C69" s="207" t="s">
        <v>376</v>
      </c>
      <c r="D69" s="207" t="s">
        <v>377</v>
      </c>
      <c r="E69" s="207" t="s">
        <v>396</v>
      </c>
      <c r="F69" s="207" t="s">
        <v>397</v>
      </c>
      <c r="G69" s="192" t="s">
        <v>75</v>
      </c>
      <c r="H69" s="192" t="s">
        <v>23</v>
      </c>
      <c r="I69" s="192" t="s">
        <v>172</v>
      </c>
      <c r="J69" s="192"/>
      <c r="K69" s="192"/>
      <c r="L69" s="206" t="s">
        <v>380</v>
      </c>
      <c r="M69" s="206" t="s">
        <v>381</v>
      </c>
      <c r="N69" s="208" t="s">
        <v>402</v>
      </c>
    </row>
    <row r="70" spans="1:14" ht="14.25" customHeight="1" x14ac:dyDescent="0.15">
      <c r="A70" s="209">
        <v>42645</v>
      </c>
      <c r="B70" s="206" t="s">
        <v>395</v>
      </c>
      <c r="C70" s="207" t="s">
        <v>376</v>
      </c>
      <c r="D70" s="207" t="s">
        <v>377</v>
      </c>
      <c r="E70" s="207" t="s">
        <v>398</v>
      </c>
      <c r="F70" s="207" t="s">
        <v>399</v>
      </c>
      <c r="G70" s="192" t="s">
        <v>75</v>
      </c>
      <c r="H70" s="192" t="s">
        <v>23</v>
      </c>
      <c r="I70" s="192" t="s">
        <v>172</v>
      </c>
      <c r="J70" s="192"/>
      <c r="K70" s="192"/>
      <c r="L70" s="206" t="s">
        <v>380</v>
      </c>
      <c r="M70" s="206" t="s">
        <v>381</v>
      </c>
      <c r="N70" s="208" t="s">
        <v>403</v>
      </c>
    </row>
    <row r="71" spans="1:14" ht="14.25" customHeight="1" x14ac:dyDescent="0.15">
      <c r="A71" s="209">
        <v>42645</v>
      </c>
      <c r="B71" s="206" t="s">
        <v>395</v>
      </c>
      <c r="C71" s="207" t="s">
        <v>376</v>
      </c>
      <c r="D71" s="207" t="s">
        <v>377</v>
      </c>
      <c r="E71" s="207" t="s">
        <v>384</v>
      </c>
      <c r="F71" s="207" t="s">
        <v>400</v>
      </c>
      <c r="G71" s="192" t="s">
        <v>75</v>
      </c>
      <c r="H71" s="192" t="s">
        <v>47</v>
      </c>
      <c r="I71" s="192" t="s">
        <v>172</v>
      </c>
      <c r="J71" s="192"/>
      <c r="K71" s="192"/>
      <c r="L71" s="206" t="s">
        <v>380</v>
      </c>
      <c r="M71" s="206" t="s">
        <v>381</v>
      </c>
      <c r="N71" s="208" t="s">
        <v>404</v>
      </c>
    </row>
    <row r="72" spans="1:14" ht="14.25" customHeight="1" x14ac:dyDescent="0.15">
      <c r="A72" s="209">
        <v>42645</v>
      </c>
      <c r="B72" s="208" t="s">
        <v>395</v>
      </c>
      <c r="C72" s="207" t="s">
        <v>376</v>
      </c>
      <c r="D72" s="207" t="s">
        <v>377</v>
      </c>
      <c r="E72" s="207" t="s">
        <v>383</v>
      </c>
      <c r="F72" s="207" t="s">
        <v>400</v>
      </c>
      <c r="G72" s="192" t="s">
        <v>75</v>
      </c>
      <c r="H72" s="192" t="s">
        <v>47</v>
      </c>
      <c r="I72" s="192" t="s">
        <v>172</v>
      </c>
      <c r="J72" s="192"/>
      <c r="K72" s="192"/>
      <c r="L72" s="206" t="s">
        <v>380</v>
      </c>
      <c r="M72" s="206" t="s">
        <v>381</v>
      </c>
      <c r="N72" s="208" t="s">
        <v>405</v>
      </c>
    </row>
    <row r="73" spans="1:14" ht="14.25" customHeight="1" x14ac:dyDescent="0.15">
      <c r="A73" s="209">
        <v>42645</v>
      </c>
      <c r="B73" s="208" t="s">
        <v>395</v>
      </c>
      <c r="C73" s="207" t="s">
        <v>376</v>
      </c>
      <c r="D73" s="207" t="s">
        <v>377</v>
      </c>
      <c r="E73" s="207" t="s">
        <v>397</v>
      </c>
      <c r="F73" s="207" t="s">
        <v>399</v>
      </c>
      <c r="G73" s="192" t="s">
        <v>75</v>
      </c>
      <c r="H73" s="192" t="s">
        <v>23</v>
      </c>
      <c r="I73" s="192" t="s">
        <v>172</v>
      </c>
      <c r="J73" s="192"/>
      <c r="K73" s="192"/>
      <c r="L73" s="206" t="s">
        <v>380</v>
      </c>
      <c r="M73" s="206" t="s">
        <v>381</v>
      </c>
      <c r="N73" s="208" t="s">
        <v>402</v>
      </c>
    </row>
    <row r="74" spans="1:14" ht="14.25" customHeight="1" x14ac:dyDescent="0.15">
      <c r="A74" s="209">
        <v>42644</v>
      </c>
      <c r="B74" s="208" t="s">
        <v>395</v>
      </c>
      <c r="C74" s="207" t="s">
        <v>376</v>
      </c>
      <c r="D74" s="210" t="s">
        <v>377</v>
      </c>
      <c r="E74" s="210" t="s">
        <v>396</v>
      </c>
      <c r="F74" s="210" t="s">
        <v>398</v>
      </c>
      <c r="G74" s="192" t="s">
        <v>75</v>
      </c>
      <c r="H74" s="192" t="s">
        <v>23</v>
      </c>
      <c r="I74" s="192" t="s">
        <v>172</v>
      </c>
      <c r="J74" s="192"/>
      <c r="K74" s="192"/>
      <c r="L74" s="206" t="s">
        <v>380</v>
      </c>
      <c r="M74" s="206" t="s">
        <v>381</v>
      </c>
      <c r="N74" s="208" t="s">
        <v>403</v>
      </c>
    </row>
    <row r="75" spans="1:14" ht="14.25" customHeight="1" x14ac:dyDescent="0.15">
      <c r="A75" s="209">
        <v>42644</v>
      </c>
      <c r="B75" s="208" t="s">
        <v>395</v>
      </c>
      <c r="C75" s="210" t="s">
        <v>376</v>
      </c>
      <c r="D75" s="210" t="s">
        <v>377</v>
      </c>
      <c r="E75" s="207" t="s">
        <v>401</v>
      </c>
      <c r="F75" s="210" t="s">
        <v>400</v>
      </c>
      <c r="G75" s="192" t="s">
        <v>75</v>
      </c>
      <c r="H75" s="192" t="s">
        <v>47</v>
      </c>
      <c r="I75" s="192" t="s">
        <v>172</v>
      </c>
      <c r="J75" s="192"/>
      <c r="K75" s="192"/>
      <c r="L75" s="208" t="s">
        <v>380</v>
      </c>
      <c r="M75" s="208" t="s">
        <v>381</v>
      </c>
      <c r="N75" s="208" t="s">
        <v>404</v>
      </c>
    </row>
    <row r="76" spans="1:14" ht="14.25" customHeight="1" x14ac:dyDescent="0.15">
      <c r="A76" s="209">
        <v>42644</v>
      </c>
      <c r="B76" s="208" t="s">
        <v>395</v>
      </c>
      <c r="C76" s="207" t="s">
        <v>376</v>
      </c>
      <c r="D76" s="207" t="s">
        <v>377</v>
      </c>
      <c r="E76" s="210" t="s">
        <v>383</v>
      </c>
      <c r="F76" s="210" t="s">
        <v>384</v>
      </c>
      <c r="G76" s="192" t="s">
        <v>75</v>
      </c>
      <c r="H76" s="192" t="s">
        <v>47</v>
      </c>
      <c r="I76" s="192" t="s">
        <v>172</v>
      </c>
      <c r="J76" s="219"/>
      <c r="K76" s="192"/>
      <c r="L76" s="208" t="s">
        <v>380</v>
      </c>
      <c r="M76" s="208" t="s">
        <v>381</v>
      </c>
      <c r="N76" s="208" t="s">
        <v>405</v>
      </c>
    </row>
    <row r="77" spans="1:14" ht="14.25" customHeight="1" x14ac:dyDescent="0.15">
      <c r="A77" s="209">
        <v>42644</v>
      </c>
      <c r="B77" s="208" t="s">
        <v>395</v>
      </c>
      <c r="C77" s="210" t="s">
        <v>376</v>
      </c>
      <c r="D77" s="210" t="s">
        <v>377</v>
      </c>
      <c r="E77" s="207" t="s">
        <v>400</v>
      </c>
      <c r="F77" s="210" t="s">
        <v>398</v>
      </c>
      <c r="G77" s="192" t="s">
        <v>75</v>
      </c>
      <c r="H77" s="192" t="s">
        <v>47</v>
      </c>
      <c r="I77" s="192" t="s">
        <v>172</v>
      </c>
      <c r="J77" s="192"/>
      <c r="K77" s="192"/>
      <c r="L77" s="208" t="s">
        <v>380</v>
      </c>
      <c r="M77" s="208" t="s">
        <v>381</v>
      </c>
      <c r="N77" s="208" t="s">
        <v>402</v>
      </c>
    </row>
    <row r="78" spans="1:14" ht="15.75" customHeight="1" x14ac:dyDescent="0.15">
      <c r="A78" s="209">
        <v>42644</v>
      </c>
      <c r="B78" s="208" t="s">
        <v>395</v>
      </c>
      <c r="C78" s="210" t="s">
        <v>376</v>
      </c>
      <c r="D78" s="210" t="s">
        <v>377</v>
      </c>
      <c r="E78" s="210" t="s">
        <v>399</v>
      </c>
      <c r="F78" s="210" t="s">
        <v>384</v>
      </c>
      <c r="G78" s="192" t="s">
        <v>75</v>
      </c>
      <c r="H78" s="192" t="s">
        <v>23</v>
      </c>
      <c r="I78" s="192" t="s">
        <v>172</v>
      </c>
      <c r="J78" s="192"/>
      <c r="K78" s="192"/>
      <c r="L78" s="208" t="s">
        <v>380</v>
      </c>
      <c r="M78" s="208" t="s">
        <v>381</v>
      </c>
      <c r="N78" s="208" t="s">
        <v>403</v>
      </c>
    </row>
    <row r="79" spans="1:14" ht="15.75" customHeight="1" x14ac:dyDescent="0.15">
      <c r="A79" s="209">
        <v>42644</v>
      </c>
      <c r="B79" s="208" t="s">
        <v>395</v>
      </c>
      <c r="C79" s="210" t="s">
        <v>376</v>
      </c>
      <c r="D79" s="210" t="s">
        <v>377</v>
      </c>
      <c r="E79" s="207" t="s">
        <v>397</v>
      </c>
      <c r="F79" s="210" t="s">
        <v>383</v>
      </c>
      <c r="G79" s="192" t="s">
        <v>75</v>
      </c>
      <c r="H79" s="192" t="s">
        <v>47</v>
      </c>
      <c r="I79" s="192" t="s">
        <v>172</v>
      </c>
      <c r="J79" s="192"/>
      <c r="K79" s="192"/>
      <c r="L79" s="208" t="s">
        <v>380</v>
      </c>
      <c r="M79" s="208" t="s">
        <v>381</v>
      </c>
      <c r="N79" s="208" t="s">
        <v>404</v>
      </c>
    </row>
    <row r="80" spans="1:14" ht="15.75" customHeight="1" x14ac:dyDescent="0.15">
      <c r="A80" s="209">
        <v>42644</v>
      </c>
      <c r="B80" s="208" t="s">
        <v>395</v>
      </c>
      <c r="C80" s="210" t="s">
        <v>376</v>
      </c>
      <c r="D80" s="210" t="s">
        <v>377</v>
      </c>
      <c r="E80" s="210" t="s">
        <v>396</v>
      </c>
      <c r="F80" s="210" t="s">
        <v>401</v>
      </c>
      <c r="G80" s="192" t="s">
        <v>75</v>
      </c>
      <c r="H80" s="192" t="s">
        <v>47</v>
      </c>
      <c r="I80" s="192" t="s">
        <v>172</v>
      </c>
      <c r="J80" s="192"/>
      <c r="K80" s="192"/>
      <c r="L80" s="208" t="s">
        <v>380</v>
      </c>
      <c r="M80" s="208" t="s">
        <v>381</v>
      </c>
      <c r="N80" s="208" t="s">
        <v>405</v>
      </c>
    </row>
    <row r="81" spans="1:26" ht="15.75" customHeight="1" x14ac:dyDescent="0.15">
      <c r="A81" s="209">
        <v>42638</v>
      </c>
      <c r="B81" s="208"/>
      <c r="C81" s="210" t="s">
        <v>394</v>
      </c>
      <c r="D81" s="210" t="s">
        <v>387</v>
      </c>
      <c r="E81" s="210" t="s">
        <v>390</v>
      </c>
      <c r="F81" s="210" t="s">
        <v>391</v>
      </c>
      <c r="G81" s="192" t="s">
        <v>75</v>
      </c>
      <c r="H81" s="192" t="s">
        <v>47</v>
      </c>
      <c r="I81" s="192" t="s">
        <v>159</v>
      </c>
      <c r="J81" s="192"/>
      <c r="K81" s="192"/>
      <c r="L81" s="208" t="s">
        <v>392</v>
      </c>
      <c r="M81" s="208" t="s">
        <v>393</v>
      </c>
      <c r="N81" s="208"/>
    </row>
    <row r="82" spans="1:26" ht="15.75" customHeight="1" x14ac:dyDescent="0.15">
      <c r="A82" s="209">
        <v>42631</v>
      </c>
      <c r="B82" s="208"/>
      <c r="C82" s="210" t="s">
        <v>361</v>
      </c>
      <c r="D82" s="210" t="s">
        <v>283</v>
      </c>
      <c r="E82" s="210" t="s">
        <v>283</v>
      </c>
      <c r="F82" s="210" t="s">
        <v>348</v>
      </c>
      <c r="G82" s="192" t="s">
        <v>75</v>
      </c>
      <c r="H82" s="192" t="s">
        <v>23</v>
      </c>
      <c r="I82" s="192" t="s">
        <v>159</v>
      </c>
      <c r="J82" s="192"/>
      <c r="K82" s="192"/>
      <c r="L82" s="208"/>
      <c r="M82" s="208" t="s">
        <v>260</v>
      </c>
      <c r="N82" s="208"/>
    </row>
    <row r="83" spans="1:26" ht="15.75" customHeight="1" x14ac:dyDescent="0.15">
      <c r="A83" s="209">
        <v>42631</v>
      </c>
      <c r="B83" s="208"/>
      <c r="C83" s="210" t="s">
        <v>361</v>
      </c>
      <c r="D83" s="210" t="s">
        <v>283</v>
      </c>
      <c r="E83" s="210" t="s">
        <v>365</v>
      </c>
      <c r="F83" s="210" t="s">
        <v>351</v>
      </c>
      <c r="G83" s="192" t="s">
        <v>75</v>
      </c>
      <c r="H83" s="192" t="s">
        <v>23</v>
      </c>
      <c r="I83" s="192" t="s">
        <v>159</v>
      </c>
      <c r="J83" s="192"/>
      <c r="K83" s="192"/>
      <c r="L83" s="208"/>
      <c r="M83" s="208" t="s">
        <v>260</v>
      </c>
      <c r="N83" s="208"/>
    </row>
    <row r="84" spans="1:26" ht="15.75" customHeight="1" x14ac:dyDescent="0.15">
      <c r="A84" s="209">
        <v>42616</v>
      </c>
      <c r="B84" s="208" t="s">
        <v>375</v>
      </c>
      <c r="C84" s="210" t="s">
        <v>376</v>
      </c>
      <c r="D84" s="210" t="s">
        <v>377</v>
      </c>
      <c r="E84" s="210" t="s">
        <v>383</v>
      </c>
      <c r="F84" s="210" t="s">
        <v>379</v>
      </c>
      <c r="G84" s="192" t="s">
        <v>75</v>
      </c>
      <c r="H84" s="192" t="s">
        <v>47</v>
      </c>
      <c r="I84" s="192" t="s">
        <v>172</v>
      </c>
      <c r="J84" s="192" t="s">
        <v>159</v>
      </c>
      <c r="K84" s="192"/>
      <c r="L84" s="208" t="s">
        <v>380</v>
      </c>
      <c r="M84" s="208" t="s">
        <v>381</v>
      </c>
      <c r="N84" s="208" t="s">
        <v>389</v>
      </c>
    </row>
    <row r="85" spans="1:26" ht="15.75" customHeight="1" x14ac:dyDescent="0.15">
      <c r="A85" s="209">
        <v>42616</v>
      </c>
      <c r="B85" s="208" t="s">
        <v>375</v>
      </c>
      <c r="C85" s="210" t="s">
        <v>376</v>
      </c>
      <c r="D85" s="210" t="s">
        <v>377</v>
      </c>
      <c r="E85" s="210" t="s">
        <v>384</v>
      </c>
      <c r="F85" s="210" t="s">
        <v>378</v>
      </c>
      <c r="G85" s="192" t="s">
        <v>75</v>
      </c>
      <c r="H85" s="192" t="s">
        <v>47</v>
      </c>
      <c r="I85" s="192" t="s">
        <v>172</v>
      </c>
      <c r="J85" s="192" t="s">
        <v>417</v>
      </c>
      <c r="K85" s="192"/>
      <c r="L85" s="208" t="s">
        <v>380</v>
      </c>
      <c r="M85" s="208" t="s">
        <v>381</v>
      </c>
      <c r="N85" s="208" t="s">
        <v>389</v>
      </c>
    </row>
    <row r="86" spans="1:26" ht="15.75" customHeight="1" x14ac:dyDescent="0.15">
      <c r="A86" s="209">
        <v>42616</v>
      </c>
      <c r="B86" s="208" t="s">
        <v>375</v>
      </c>
      <c r="C86" s="210" t="s">
        <v>376</v>
      </c>
      <c r="D86" s="210" t="s">
        <v>377</v>
      </c>
      <c r="E86" s="210" t="s">
        <v>385</v>
      </c>
      <c r="F86" s="210" t="s">
        <v>382</v>
      </c>
      <c r="G86" s="192" t="s">
        <v>75</v>
      </c>
      <c r="H86" s="192" t="s">
        <v>47</v>
      </c>
      <c r="I86" s="192" t="s">
        <v>172</v>
      </c>
      <c r="J86" s="192" t="s">
        <v>159</v>
      </c>
      <c r="K86" s="192"/>
      <c r="L86" s="208" t="s">
        <v>380</v>
      </c>
      <c r="M86" s="208" t="s">
        <v>381</v>
      </c>
      <c r="N86" s="208" t="s">
        <v>389</v>
      </c>
    </row>
    <row r="87" spans="1:26" ht="15.75" customHeight="1" x14ac:dyDescent="0.15">
      <c r="A87" s="209">
        <v>42616</v>
      </c>
      <c r="B87" s="208" t="s">
        <v>375</v>
      </c>
      <c r="C87" s="210" t="s">
        <v>376</v>
      </c>
      <c r="D87" s="210" t="s">
        <v>377</v>
      </c>
      <c r="E87" s="210" t="s">
        <v>386</v>
      </c>
      <c r="F87" s="210" t="s">
        <v>379</v>
      </c>
      <c r="G87" s="192" t="s">
        <v>75</v>
      </c>
      <c r="H87" s="192" t="s">
        <v>47</v>
      </c>
      <c r="I87" s="192" t="s">
        <v>172</v>
      </c>
      <c r="J87" s="192" t="s">
        <v>417</v>
      </c>
      <c r="K87" s="192"/>
      <c r="L87" s="208" t="s">
        <v>380</v>
      </c>
      <c r="M87" s="208" t="s">
        <v>381</v>
      </c>
      <c r="N87" s="208" t="s">
        <v>389</v>
      </c>
    </row>
    <row r="88" spans="1:26" ht="15.75" customHeight="1" x14ac:dyDescent="0.15">
      <c r="A88" s="209">
        <v>42616</v>
      </c>
      <c r="B88" s="208" t="s">
        <v>375</v>
      </c>
      <c r="C88" s="210" t="s">
        <v>376</v>
      </c>
      <c r="D88" s="210" t="s">
        <v>377</v>
      </c>
      <c r="E88" s="210" t="s">
        <v>378</v>
      </c>
      <c r="F88" s="210" t="s">
        <v>387</v>
      </c>
      <c r="G88" s="192" t="s">
        <v>75</v>
      </c>
      <c r="H88" s="192" t="s">
        <v>47</v>
      </c>
      <c r="I88" s="192" t="s">
        <v>172</v>
      </c>
      <c r="J88" s="192" t="s">
        <v>159</v>
      </c>
      <c r="K88" s="192"/>
      <c r="L88" s="208" t="s">
        <v>380</v>
      </c>
      <c r="M88" s="208" t="s">
        <v>381</v>
      </c>
      <c r="N88" s="208" t="s">
        <v>389</v>
      </c>
    </row>
    <row r="89" spans="1:26" ht="15.75" customHeight="1" x14ac:dyDescent="0.15">
      <c r="A89" s="209">
        <v>42616</v>
      </c>
      <c r="B89" s="208" t="s">
        <v>375</v>
      </c>
      <c r="C89" s="210" t="s">
        <v>376</v>
      </c>
      <c r="D89" s="210" t="s">
        <v>377</v>
      </c>
      <c r="E89" s="210" t="s">
        <v>382</v>
      </c>
      <c r="F89" s="210" t="s">
        <v>388</v>
      </c>
      <c r="G89" s="192" t="s">
        <v>75</v>
      </c>
      <c r="H89" s="192" t="s">
        <v>47</v>
      </c>
      <c r="I89" s="192" t="s">
        <v>172</v>
      </c>
      <c r="J89" s="192" t="s">
        <v>417</v>
      </c>
      <c r="K89" s="192"/>
      <c r="L89" s="208" t="s">
        <v>380</v>
      </c>
      <c r="M89" s="208" t="s">
        <v>381</v>
      </c>
      <c r="N89" s="208" t="s">
        <v>389</v>
      </c>
    </row>
    <row r="90" spans="1:26" ht="15.75" customHeight="1" x14ac:dyDescent="0.15">
      <c r="A90" s="209">
        <v>42589</v>
      </c>
      <c r="B90" s="208"/>
      <c r="C90" s="210" t="s">
        <v>361</v>
      </c>
      <c r="D90" s="210" t="s">
        <v>283</v>
      </c>
      <c r="E90" s="210" t="s">
        <v>414</v>
      </c>
      <c r="F90" s="210" t="s">
        <v>413</v>
      </c>
      <c r="G90" s="192" t="s">
        <v>75</v>
      </c>
      <c r="H90" s="192" t="s">
        <v>47</v>
      </c>
      <c r="I90" s="192" t="s">
        <v>184</v>
      </c>
      <c r="J90" s="192"/>
      <c r="K90" s="192"/>
      <c r="L90" s="208" t="s">
        <v>392</v>
      </c>
      <c r="M90" s="208" t="s">
        <v>360</v>
      </c>
      <c r="N90" s="208"/>
    </row>
    <row r="91" spans="1:26" ht="15.75" customHeight="1" x14ac:dyDescent="0.15">
      <c r="A91" s="209">
        <v>42560</v>
      </c>
      <c r="B91" s="208"/>
      <c r="C91" s="210" t="s">
        <v>245</v>
      </c>
      <c r="D91" s="210" t="s">
        <v>258</v>
      </c>
      <c r="E91" s="210" t="s">
        <v>274</v>
      </c>
      <c r="F91" s="210" t="s">
        <v>391</v>
      </c>
      <c r="G91" s="192" t="s">
        <v>75</v>
      </c>
      <c r="H91" s="192" t="s">
        <v>47</v>
      </c>
      <c r="I91" s="192" t="s">
        <v>159</v>
      </c>
      <c r="J91" s="192"/>
      <c r="K91" s="192"/>
      <c r="L91" s="208" t="s">
        <v>239</v>
      </c>
      <c r="M91" s="208" t="s">
        <v>243</v>
      </c>
      <c r="N91" s="208"/>
    </row>
    <row r="92" spans="1:26" ht="15.75" customHeight="1" x14ac:dyDescent="0.15">
      <c r="A92" s="209">
        <v>42553</v>
      </c>
      <c r="B92" s="208"/>
      <c r="C92" s="210" t="s">
        <v>238</v>
      </c>
      <c r="D92" s="210" t="s">
        <v>257</v>
      </c>
      <c r="E92" s="210" t="s">
        <v>415</v>
      </c>
      <c r="F92" s="210" t="s">
        <v>384</v>
      </c>
      <c r="G92" s="192" t="s">
        <v>75</v>
      </c>
      <c r="H92" s="192" t="s">
        <v>23</v>
      </c>
      <c r="I92" s="192" t="s">
        <v>177</v>
      </c>
      <c r="J92" s="192"/>
      <c r="K92" s="192"/>
      <c r="L92" s="208" t="s">
        <v>338</v>
      </c>
      <c r="M92" s="208" t="s">
        <v>240</v>
      </c>
      <c r="N92" s="208"/>
    </row>
    <row r="93" spans="1:26" ht="15.75" customHeight="1" x14ac:dyDescent="0.15">
      <c r="A93" s="209">
        <v>42532</v>
      </c>
      <c r="B93" s="208" t="s">
        <v>368</v>
      </c>
      <c r="C93" s="210" t="s">
        <v>369</v>
      </c>
      <c r="D93" s="210" t="s">
        <v>370</v>
      </c>
      <c r="E93" s="210" t="s">
        <v>371</v>
      </c>
      <c r="F93" s="210" t="s">
        <v>374</v>
      </c>
      <c r="G93" s="192" t="s">
        <v>121</v>
      </c>
      <c r="H93" s="192" t="s">
        <v>47</v>
      </c>
      <c r="I93" s="192" t="s">
        <v>77</v>
      </c>
      <c r="J93" s="192" t="s">
        <v>107</v>
      </c>
      <c r="K93" s="192"/>
      <c r="L93" s="208" t="s">
        <v>362</v>
      </c>
      <c r="M93" s="208" t="s">
        <v>242</v>
      </c>
      <c r="N93" s="208"/>
    </row>
    <row r="94" spans="1:26" ht="15.75" customHeight="1" x14ac:dyDescent="0.15">
      <c r="A94" s="209">
        <v>42532</v>
      </c>
      <c r="B94" s="208" t="s">
        <v>368</v>
      </c>
      <c r="C94" s="210" t="s">
        <v>369</v>
      </c>
      <c r="D94" s="210" t="s">
        <v>370</v>
      </c>
      <c r="E94" s="210" t="s">
        <v>353</v>
      </c>
      <c r="F94" s="210" t="s">
        <v>372</v>
      </c>
      <c r="G94" s="192" t="s">
        <v>75</v>
      </c>
      <c r="H94" s="192" t="s">
        <v>47</v>
      </c>
      <c r="I94" s="192" t="s">
        <v>77</v>
      </c>
      <c r="J94" s="192" t="s">
        <v>118</v>
      </c>
      <c r="K94" s="192"/>
      <c r="L94" s="208" t="s">
        <v>362</v>
      </c>
      <c r="M94" s="208" t="s">
        <v>242</v>
      </c>
      <c r="N94" s="208"/>
    </row>
    <row r="95" spans="1:26" ht="15.75" customHeight="1" x14ac:dyDescent="0.15">
      <c r="A95" s="209">
        <v>42532</v>
      </c>
      <c r="B95" s="208" t="s">
        <v>368</v>
      </c>
      <c r="C95" s="210" t="s">
        <v>369</v>
      </c>
      <c r="D95" s="210" t="s">
        <v>370</v>
      </c>
      <c r="E95" s="207" t="s">
        <v>354</v>
      </c>
      <c r="F95" s="207" t="s">
        <v>373</v>
      </c>
      <c r="G95" s="192" t="s">
        <v>75</v>
      </c>
      <c r="H95" s="192" t="s">
        <v>47</v>
      </c>
      <c r="I95" s="192" t="s">
        <v>77</v>
      </c>
      <c r="J95" s="192" t="s">
        <v>107</v>
      </c>
      <c r="K95" s="192"/>
      <c r="L95" s="208" t="s">
        <v>249</v>
      </c>
      <c r="M95" s="208" t="s">
        <v>242</v>
      </c>
      <c r="N95" s="208"/>
      <c r="O95" s="216"/>
      <c r="P95" s="216"/>
      <c r="Q95" s="216"/>
      <c r="R95" s="216"/>
      <c r="S95" s="216"/>
      <c r="T95" s="216"/>
      <c r="U95" s="216"/>
      <c r="V95" s="216"/>
      <c r="W95" s="216"/>
      <c r="X95" s="216"/>
      <c r="Y95" s="216"/>
      <c r="Z95" s="216"/>
    </row>
    <row r="96" spans="1:26" ht="15.75" customHeight="1" x14ac:dyDescent="0.15">
      <c r="A96" s="209">
        <v>42525</v>
      </c>
      <c r="B96" s="208" t="s">
        <v>363</v>
      </c>
      <c r="C96" s="210" t="s">
        <v>238</v>
      </c>
      <c r="D96" s="210" t="s">
        <v>257</v>
      </c>
      <c r="E96" s="207" t="s">
        <v>337</v>
      </c>
      <c r="F96" s="207" t="s">
        <v>364</v>
      </c>
      <c r="G96" s="192" t="s">
        <v>75</v>
      </c>
      <c r="H96" s="192" t="s">
        <v>23</v>
      </c>
      <c r="I96" s="192" t="s">
        <v>172</v>
      </c>
      <c r="J96" s="192" t="s">
        <v>159</v>
      </c>
      <c r="K96" s="192"/>
      <c r="L96" s="208" t="s">
        <v>269</v>
      </c>
      <c r="M96" s="208" t="s">
        <v>367</v>
      </c>
      <c r="N96" s="208"/>
      <c r="O96" s="216"/>
      <c r="P96" s="216"/>
      <c r="Q96" s="216"/>
      <c r="R96" s="216"/>
      <c r="S96" s="216"/>
      <c r="T96" s="216"/>
      <c r="U96" s="216"/>
      <c r="V96" s="216"/>
      <c r="W96" s="216"/>
      <c r="X96" s="216"/>
      <c r="Y96" s="216"/>
      <c r="Z96" s="216"/>
    </row>
    <row r="97" spans="1:26" ht="15.75" customHeight="1" x14ac:dyDescent="0.15">
      <c r="A97" s="209">
        <v>42525</v>
      </c>
      <c r="B97" s="208" t="s">
        <v>363</v>
      </c>
      <c r="C97" s="210" t="s">
        <v>238</v>
      </c>
      <c r="D97" s="210" t="s">
        <v>257</v>
      </c>
      <c r="E97" s="207" t="s">
        <v>364</v>
      </c>
      <c r="F97" s="207" t="s">
        <v>354</v>
      </c>
      <c r="G97" s="192" t="s">
        <v>75</v>
      </c>
      <c r="H97" s="192" t="s">
        <v>47</v>
      </c>
      <c r="I97" s="192" t="s">
        <v>172</v>
      </c>
      <c r="J97" s="192" t="s">
        <v>118</v>
      </c>
      <c r="K97" s="192"/>
      <c r="L97" s="208" t="s">
        <v>269</v>
      </c>
      <c r="M97" s="208" t="s">
        <v>367</v>
      </c>
      <c r="N97" s="208"/>
      <c r="O97" s="216"/>
      <c r="P97" s="216"/>
      <c r="Q97" s="216"/>
      <c r="R97" s="216"/>
      <c r="S97" s="216"/>
      <c r="T97" s="216"/>
      <c r="U97" s="216"/>
      <c r="V97" s="216"/>
      <c r="W97" s="216"/>
      <c r="X97" s="216"/>
      <c r="Y97" s="216"/>
      <c r="Z97" s="216"/>
    </row>
    <row r="98" spans="1:26" ht="15.75" customHeight="1" x14ac:dyDescent="0.15">
      <c r="A98" s="209">
        <v>42518</v>
      </c>
      <c r="B98" s="206"/>
      <c r="C98" s="207" t="s">
        <v>361</v>
      </c>
      <c r="D98" s="207" t="s">
        <v>283</v>
      </c>
      <c r="E98" s="207" t="s">
        <v>365</v>
      </c>
      <c r="F98" s="207" t="s">
        <v>366</v>
      </c>
      <c r="G98" s="192" t="s">
        <v>75</v>
      </c>
      <c r="H98" s="192" t="s">
        <v>23</v>
      </c>
      <c r="I98" s="192" t="s">
        <v>177</v>
      </c>
      <c r="J98" s="192"/>
      <c r="K98" s="192"/>
      <c r="L98" s="208" t="s">
        <v>249</v>
      </c>
      <c r="M98" s="206" t="s">
        <v>244</v>
      </c>
      <c r="N98" s="208"/>
    </row>
    <row r="99" spans="1:26" ht="15.75" customHeight="1" x14ac:dyDescent="0.15">
      <c r="A99" s="209">
        <v>42518</v>
      </c>
      <c r="B99" s="206"/>
      <c r="C99" s="207" t="s">
        <v>361</v>
      </c>
      <c r="D99" s="207" t="s">
        <v>283</v>
      </c>
      <c r="E99" s="207" t="s">
        <v>283</v>
      </c>
      <c r="F99" s="207" t="s">
        <v>281</v>
      </c>
      <c r="G99" s="192" t="s">
        <v>75</v>
      </c>
      <c r="H99" s="192" t="s">
        <v>23</v>
      </c>
      <c r="I99" s="192" t="s">
        <v>177</v>
      </c>
      <c r="J99" s="192"/>
      <c r="K99" s="192"/>
      <c r="L99" s="208" t="s">
        <v>362</v>
      </c>
      <c r="M99" s="206" t="s">
        <v>244</v>
      </c>
      <c r="N99" s="208"/>
    </row>
    <row r="100" spans="1:26" ht="15.75" customHeight="1" x14ac:dyDescent="0.15">
      <c r="A100" s="209">
        <v>42512</v>
      </c>
      <c r="B100" s="208"/>
      <c r="C100" s="210" t="s">
        <v>238</v>
      </c>
      <c r="D100" s="210" t="s">
        <v>257</v>
      </c>
      <c r="E100" s="207" t="s">
        <v>348</v>
      </c>
      <c r="F100" s="207" t="s">
        <v>359</v>
      </c>
      <c r="G100" s="192" t="s">
        <v>75</v>
      </c>
      <c r="H100" s="192" t="s">
        <v>23</v>
      </c>
      <c r="I100" s="192" t="s">
        <v>167</v>
      </c>
      <c r="J100" s="192"/>
      <c r="K100" s="192"/>
      <c r="L100" s="208" t="s">
        <v>338</v>
      </c>
      <c r="M100" s="208" t="s">
        <v>240</v>
      </c>
      <c r="N100" s="208"/>
      <c r="O100" s="216"/>
      <c r="P100" s="216"/>
      <c r="Q100" s="216"/>
      <c r="R100" s="216"/>
      <c r="S100" s="216"/>
      <c r="T100" s="216"/>
      <c r="U100" s="216"/>
      <c r="V100" s="216"/>
      <c r="W100" s="216"/>
      <c r="X100" s="216"/>
      <c r="Y100" s="216"/>
      <c r="Z100" s="216"/>
    </row>
    <row r="101" spans="1:26" ht="15.75" customHeight="1" x14ac:dyDescent="0.15">
      <c r="A101" s="209">
        <v>42512</v>
      </c>
      <c r="B101" s="208"/>
      <c r="C101" s="210" t="s">
        <v>238</v>
      </c>
      <c r="D101" s="210" t="s">
        <v>257</v>
      </c>
      <c r="E101" s="207" t="s">
        <v>351</v>
      </c>
      <c r="F101" s="207" t="s">
        <v>301</v>
      </c>
      <c r="G101" s="192" t="s">
        <v>75</v>
      </c>
      <c r="H101" s="192" t="s">
        <v>47</v>
      </c>
      <c r="I101" s="192" t="s">
        <v>167</v>
      </c>
      <c r="J101" s="192"/>
      <c r="K101" s="192"/>
      <c r="L101" s="208" t="s">
        <v>338</v>
      </c>
      <c r="M101" s="208" t="s">
        <v>360</v>
      </c>
      <c r="N101" s="208"/>
      <c r="O101" s="216"/>
      <c r="P101" s="216"/>
      <c r="Q101" s="216"/>
      <c r="R101" s="216"/>
      <c r="S101" s="216"/>
      <c r="T101" s="216"/>
      <c r="U101" s="216"/>
      <c r="V101" s="216"/>
      <c r="W101" s="216"/>
      <c r="X101" s="216"/>
      <c r="Y101" s="216"/>
      <c r="Z101" s="216"/>
    </row>
    <row r="102" spans="1:26" s="216" customFormat="1" ht="14.25" customHeight="1" x14ac:dyDescent="0.15">
      <c r="A102" s="189">
        <v>42504</v>
      </c>
      <c r="B102" s="206"/>
      <c r="C102" s="207" t="s">
        <v>245</v>
      </c>
      <c r="D102" s="207" t="s">
        <v>258</v>
      </c>
      <c r="E102" s="207" t="s">
        <v>273</v>
      </c>
      <c r="F102" s="207" t="s">
        <v>358</v>
      </c>
      <c r="G102" s="192" t="s">
        <v>75</v>
      </c>
      <c r="H102" s="192" t="s">
        <v>47</v>
      </c>
      <c r="I102" s="192" t="s">
        <v>195</v>
      </c>
      <c r="J102" s="192"/>
      <c r="K102" s="192"/>
      <c r="L102" s="208" t="s">
        <v>262</v>
      </c>
      <c r="M102" s="208" t="s">
        <v>243</v>
      </c>
      <c r="N102" s="208"/>
    </row>
    <row r="103" spans="1:26" s="216" customFormat="1" ht="14.25" customHeight="1" x14ac:dyDescent="0.15">
      <c r="A103" s="189">
        <v>42504</v>
      </c>
      <c r="B103" s="206"/>
      <c r="C103" s="207" t="s">
        <v>245</v>
      </c>
      <c r="D103" s="207" t="s">
        <v>258</v>
      </c>
      <c r="E103" s="207" t="s">
        <v>274</v>
      </c>
      <c r="F103" s="210" t="s">
        <v>357</v>
      </c>
      <c r="G103" s="192" t="s">
        <v>75</v>
      </c>
      <c r="H103" s="192" t="s">
        <v>23</v>
      </c>
      <c r="I103" s="192" t="s">
        <v>195</v>
      </c>
      <c r="J103" s="192"/>
      <c r="K103" s="192"/>
      <c r="L103" s="208" t="s">
        <v>262</v>
      </c>
      <c r="M103" s="206" t="s">
        <v>243</v>
      </c>
      <c r="N103" s="208"/>
    </row>
    <row r="104" spans="1:26" s="216" customFormat="1" ht="14.25" customHeight="1" x14ac:dyDescent="0.15">
      <c r="A104" s="189">
        <v>42476</v>
      </c>
      <c r="B104" s="206"/>
      <c r="C104" s="210" t="s">
        <v>356</v>
      </c>
      <c r="D104" s="210" t="s">
        <v>352</v>
      </c>
      <c r="E104" s="207" t="s">
        <v>353</v>
      </c>
      <c r="F104" s="207" t="s">
        <v>258</v>
      </c>
      <c r="G104" s="192" t="s">
        <v>75</v>
      </c>
      <c r="H104" s="192" t="s">
        <v>47</v>
      </c>
      <c r="I104" s="192" t="s">
        <v>77</v>
      </c>
      <c r="J104" s="192" t="s">
        <v>107</v>
      </c>
      <c r="K104" s="192"/>
      <c r="L104" s="208" t="s">
        <v>262</v>
      </c>
      <c r="M104" s="208" t="s">
        <v>242</v>
      </c>
      <c r="N104" s="208"/>
    </row>
    <row r="105" spans="1:26" s="216" customFormat="1" ht="14.25" customHeight="1" x14ac:dyDescent="0.15">
      <c r="A105" s="189">
        <v>42476</v>
      </c>
      <c r="B105" s="206"/>
      <c r="C105" s="207" t="s">
        <v>356</v>
      </c>
      <c r="D105" s="207" t="s">
        <v>352</v>
      </c>
      <c r="E105" s="207" t="s">
        <v>354</v>
      </c>
      <c r="F105" s="207" t="s">
        <v>355</v>
      </c>
      <c r="G105" s="192" t="s">
        <v>75</v>
      </c>
      <c r="H105" s="192" t="s">
        <v>47</v>
      </c>
      <c r="I105" s="192" t="s">
        <v>77</v>
      </c>
      <c r="J105" s="192" t="s">
        <v>118</v>
      </c>
      <c r="K105" s="192"/>
      <c r="L105" s="220" t="s">
        <v>262</v>
      </c>
      <c r="M105" s="220" t="s">
        <v>242</v>
      </c>
      <c r="N105" s="220"/>
    </row>
    <row r="106" spans="1:26" s="216" customFormat="1" ht="14.25" customHeight="1" x14ac:dyDescent="0.15">
      <c r="A106" s="189">
        <v>42462</v>
      </c>
      <c r="B106" s="206"/>
      <c r="C106" s="207" t="s">
        <v>238</v>
      </c>
      <c r="D106" s="207" t="s">
        <v>257</v>
      </c>
      <c r="E106" s="207" t="s">
        <v>351</v>
      </c>
      <c r="F106" s="207" t="s">
        <v>272</v>
      </c>
      <c r="G106" s="192" t="s">
        <v>75</v>
      </c>
      <c r="H106" s="192" t="s">
        <v>47</v>
      </c>
      <c r="I106" s="192" t="s">
        <v>159</v>
      </c>
      <c r="J106" s="192"/>
      <c r="K106" s="192"/>
      <c r="L106" s="220" t="s">
        <v>338</v>
      </c>
      <c r="M106" s="206" t="s">
        <v>240</v>
      </c>
      <c r="N106" s="220"/>
    </row>
    <row r="107" spans="1:26" s="216" customFormat="1" ht="14.25" customHeight="1" x14ac:dyDescent="0.15">
      <c r="A107" s="189">
        <v>42441</v>
      </c>
      <c r="B107" s="206"/>
      <c r="C107" s="210" t="s">
        <v>343</v>
      </c>
      <c r="D107" s="210" t="s">
        <v>344</v>
      </c>
      <c r="E107" s="207" t="s">
        <v>345</v>
      </c>
      <c r="F107" s="207" t="s">
        <v>348</v>
      </c>
      <c r="G107" s="192" t="s">
        <v>75</v>
      </c>
      <c r="H107" s="192" t="s">
        <v>23</v>
      </c>
      <c r="I107" s="192" t="s">
        <v>159</v>
      </c>
      <c r="J107" s="192"/>
      <c r="K107" s="192"/>
      <c r="L107" s="208" t="s">
        <v>349</v>
      </c>
      <c r="M107" s="208" t="s">
        <v>350</v>
      </c>
      <c r="N107" s="220"/>
    </row>
    <row r="108" spans="1:26" s="216" customFormat="1" ht="14.25" customHeight="1" x14ac:dyDescent="0.15">
      <c r="A108" s="189">
        <v>42441</v>
      </c>
      <c r="B108" s="206"/>
      <c r="C108" s="210" t="s">
        <v>343</v>
      </c>
      <c r="D108" s="210" t="s">
        <v>344</v>
      </c>
      <c r="E108" s="210" t="s">
        <v>346</v>
      </c>
      <c r="F108" s="207" t="s">
        <v>347</v>
      </c>
      <c r="G108" s="192" t="s">
        <v>75</v>
      </c>
      <c r="H108" s="192" t="s">
        <v>47</v>
      </c>
      <c r="I108" s="192" t="s">
        <v>159</v>
      </c>
      <c r="J108" s="192"/>
      <c r="K108" s="192"/>
      <c r="L108" s="208" t="s">
        <v>349</v>
      </c>
      <c r="M108" s="208" t="s">
        <v>350</v>
      </c>
      <c r="N108" s="220"/>
    </row>
    <row r="109" spans="1:26" s="216" customFormat="1" ht="14.25" customHeight="1" x14ac:dyDescent="0.15">
      <c r="A109" s="189">
        <v>42434</v>
      </c>
      <c r="B109" s="206"/>
      <c r="C109" s="207" t="s">
        <v>341</v>
      </c>
      <c r="D109" s="207" t="s">
        <v>342</v>
      </c>
      <c r="E109" s="207" t="s">
        <v>283</v>
      </c>
      <c r="F109" s="207" t="s">
        <v>272</v>
      </c>
      <c r="G109" s="192" t="s">
        <v>75</v>
      </c>
      <c r="H109" s="192" t="s">
        <v>47</v>
      </c>
      <c r="I109" s="192" t="s">
        <v>77</v>
      </c>
      <c r="J109" s="192" t="s">
        <v>159</v>
      </c>
      <c r="K109" s="192"/>
      <c r="L109" s="206" t="s">
        <v>249</v>
      </c>
      <c r="M109" s="206" t="s">
        <v>242</v>
      </c>
      <c r="N109" s="220"/>
    </row>
    <row r="110" spans="1:26" s="216" customFormat="1" ht="14.25" customHeight="1" x14ac:dyDescent="0.15">
      <c r="A110" s="209">
        <v>42434</v>
      </c>
      <c r="B110" s="206"/>
      <c r="C110" s="207" t="s">
        <v>341</v>
      </c>
      <c r="D110" s="207" t="s">
        <v>342</v>
      </c>
      <c r="E110" s="207" t="s">
        <v>342</v>
      </c>
      <c r="F110" s="207" t="s">
        <v>300</v>
      </c>
      <c r="G110" s="192" t="s">
        <v>75</v>
      </c>
      <c r="H110" s="192" t="s">
        <v>47</v>
      </c>
      <c r="I110" s="192" t="s">
        <v>77</v>
      </c>
      <c r="J110" s="192" t="s">
        <v>159</v>
      </c>
      <c r="K110" s="192"/>
      <c r="L110" s="206" t="s">
        <v>249</v>
      </c>
      <c r="M110" s="206" t="s">
        <v>242</v>
      </c>
      <c r="N110" s="220"/>
    </row>
    <row r="111" spans="1:26" s="216" customFormat="1" ht="14.25" customHeight="1" x14ac:dyDescent="0.15">
      <c r="A111" s="209">
        <v>42421</v>
      </c>
      <c r="B111" s="206"/>
      <c r="C111" s="207" t="s">
        <v>238</v>
      </c>
      <c r="D111" s="207" t="s">
        <v>257</v>
      </c>
      <c r="E111" s="207" t="s">
        <v>339</v>
      </c>
      <c r="F111" s="207" t="s">
        <v>340</v>
      </c>
      <c r="G111" s="192" t="s">
        <v>75</v>
      </c>
      <c r="H111" s="192" t="s">
        <v>47</v>
      </c>
      <c r="I111" s="192" t="s">
        <v>77</v>
      </c>
      <c r="J111" s="192" t="s">
        <v>159</v>
      </c>
      <c r="K111" s="192"/>
      <c r="L111" s="206" t="s">
        <v>269</v>
      </c>
      <c r="M111" s="206" t="s">
        <v>242</v>
      </c>
      <c r="N111" s="220"/>
    </row>
    <row r="112" spans="1:26" s="216" customFormat="1" ht="14.25" customHeight="1" x14ac:dyDescent="0.15">
      <c r="A112" s="209">
        <v>42399</v>
      </c>
      <c r="B112" s="206"/>
      <c r="C112" s="207" t="s">
        <v>327</v>
      </c>
      <c r="D112" s="207" t="s">
        <v>326</v>
      </c>
      <c r="E112" s="207" t="s">
        <v>323</v>
      </c>
      <c r="F112" s="207" t="s">
        <v>324</v>
      </c>
      <c r="G112" s="192" t="s">
        <v>75</v>
      </c>
      <c r="H112" s="192" t="s">
        <v>47</v>
      </c>
      <c r="I112" s="192" t="s">
        <v>177</v>
      </c>
      <c r="J112" s="192"/>
      <c r="K112" s="192"/>
      <c r="L112" s="206" t="s">
        <v>325</v>
      </c>
      <c r="M112" s="206"/>
      <c r="N112" s="220" t="s">
        <v>328</v>
      </c>
    </row>
    <row r="113" spans="1:14" s="216" customFormat="1" ht="14.25" customHeight="1" x14ac:dyDescent="0.15">
      <c r="A113" s="209">
        <v>42393</v>
      </c>
      <c r="B113" s="206"/>
      <c r="C113" s="207" t="s">
        <v>238</v>
      </c>
      <c r="D113" s="207" t="s">
        <v>257</v>
      </c>
      <c r="E113" s="207" t="s">
        <v>337</v>
      </c>
      <c r="F113" s="207" t="s">
        <v>307</v>
      </c>
      <c r="G113" s="192" t="s">
        <v>75</v>
      </c>
      <c r="H113" s="192" t="s">
        <v>47</v>
      </c>
      <c r="I113" s="192" t="s">
        <v>107</v>
      </c>
      <c r="J113" s="192"/>
      <c r="K113" s="192"/>
      <c r="L113" s="206" t="s">
        <v>338</v>
      </c>
      <c r="M113" s="206" t="s">
        <v>240</v>
      </c>
      <c r="N113" s="220"/>
    </row>
    <row r="114" spans="1:14" s="216" customFormat="1" ht="14.25" customHeight="1" x14ac:dyDescent="0.15">
      <c r="A114" s="209">
        <v>42380</v>
      </c>
      <c r="B114" s="206"/>
      <c r="C114" s="207" t="s">
        <v>331</v>
      </c>
      <c r="D114" s="207" t="s">
        <v>335</v>
      </c>
      <c r="E114" s="207" t="s">
        <v>333</v>
      </c>
      <c r="F114" s="207" t="s">
        <v>332</v>
      </c>
      <c r="G114" s="192" t="s">
        <v>121</v>
      </c>
      <c r="H114" s="192" t="s">
        <v>47</v>
      </c>
      <c r="I114" s="192" t="s">
        <v>159</v>
      </c>
      <c r="J114" s="192"/>
      <c r="K114" s="192"/>
      <c r="L114" s="206" t="s">
        <v>330</v>
      </c>
      <c r="M114" s="206" t="s">
        <v>329</v>
      </c>
      <c r="N114" s="220"/>
    </row>
    <row r="115" spans="1:14" s="216" customFormat="1" ht="14.25" customHeight="1" x14ac:dyDescent="0.15">
      <c r="A115" s="209">
        <v>42380</v>
      </c>
      <c r="B115" s="208"/>
      <c r="C115" s="207" t="s">
        <v>331</v>
      </c>
      <c r="D115" s="207" t="s">
        <v>335</v>
      </c>
      <c r="E115" s="207" t="s">
        <v>334</v>
      </c>
      <c r="F115" s="207" t="s">
        <v>332</v>
      </c>
      <c r="G115" s="192" t="s">
        <v>121</v>
      </c>
      <c r="H115" s="192" t="s">
        <v>47</v>
      </c>
      <c r="I115" s="192" t="s">
        <v>195</v>
      </c>
      <c r="J115" s="192"/>
      <c r="K115" s="192"/>
      <c r="L115" s="206" t="s">
        <v>263</v>
      </c>
      <c r="M115" s="206" t="s">
        <v>329</v>
      </c>
      <c r="N115" s="220"/>
    </row>
    <row r="116" spans="1:14" s="216" customFormat="1" ht="14.25" customHeight="1" x14ac:dyDescent="0.15">
      <c r="A116" s="209">
        <v>42358</v>
      </c>
      <c r="B116" s="208"/>
      <c r="C116" s="207" t="s">
        <v>318</v>
      </c>
      <c r="D116" s="207" t="s">
        <v>319</v>
      </c>
      <c r="E116" s="207" t="s">
        <v>289</v>
      </c>
      <c r="F116" s="207" t="s">
        <v>289</v>
      </c>
      <c r="G116" s="192" t="s">
        <v>75</v>
      </c>
      <c r="H116" s="192" t="s">
        <v>47</v>
      </c>
      <c r="I116" s="192" t="s">
        <v>197</v>
      </c>
      <c r="J116" s="192"/>
      <c r="K116" s="192"/>
      <c r="L116" s="206" t="s">
        <v>321</v>
      </c>
      <c r="M116" s="206" t="s">
        <v>322</v>
      </c>
      <c r="N116" s="220" t="s">
        <v>320</v>
      </c>
    </row>
    <row r="117" spans="1:14" s="216" customFormat="1" ht="14.25" customHeight="1" x14ac:dyDescent="0.15">
      <c r="A117" s="209">
        <v>42351</v>
      </c>
      <c r="B117" s="208"/>
      <c r="C117" s="207" t="s">
        <v>245</v>
      </c>
      <c r="D117" s="210" t="s">
        <v>258</v>
      </c>
      <c r="E117" s="210" t="s">
        <v>273</v>
      </c>
      <c r="F117" s="210" t="s">
        <v>317</v>
      </c>
      <c r="G117" s="192" t="s">
        <v>75</v>
      </c>
      <c r="H117" s="192" t="s">
        <v>47</v>
      </c>
      <c r="I117" s="192" t="s">
        <v>177</v>
      </c>
      <c r="J117" s="192"/>
      <c r="K117" s="192"/>
      <c r="L117" s="206" t="s">
        <v>239</v>
      </c>
      <c r="M117" s="206" t="s">
        <v>244</v>
      </c>
      <c r="N117" s="220"/>
    </row>
    <row r="118" spans="1:14" s="216" customFormat="1" ht="14.25" customHeight="1" x14ac:dyDescent="0.15">
      <c r="A118" s="209">
        <v>42351</v>
      </c>
      <c r="B118" s="208"/>
      <c r="C118" s="210" t="s">
        <v>245</v>
      </c>
      <c r="D118" s="210" t="s">
        <v>258</v>
      </c>
      <c r="E118" s="207" t="s">
        <v>274</v>
      </c>
      <c r="F118" s="210" t="s">
        <v>316</v>
      </c>
      <c r="G118" s="192" t="s">
        <v>75</v>
      </c>
      <c r="H118" s="192" t="s">
        <v>23</v>
      </c>
      <c r="I118" s="192" t="s">
        <v>177</v>
      </c>
      <c r="J118" s="192"/>
      <c r="K118" s="192"/>
      <c r="L118" s="208" t="s">
        <v>239</v>
      </c>
      <c r="M118" s="208" t="s">
        <v>244</v>
      </c>
      <c r="N118" s="220"/>
    </row>
    <row r="119" spans="1:14" s="216" customFormat="1" ht="14.25" customHeight="1" x14ac:dyDescent="0.15">
      <c r="A119" s="209">
        <v>42316</v>
      </c>
      <c r="B119" s="208" t="s">
        <v>305</v>
      </c>
      <c r="C119" s="218" t="s">
        <v>306</v>
      </c>
      <c r="D119" s="210" t="s">
        <v>307</v>
      </c>
      <c r="E119" s="218" t="s">
        <v>307</v>
      </c>
      <c r="F119" s="218" t="s">
        <v>258</v>
      </c>
      <c r="G119" s="192" t="s">
        <v>75</v>
      </c>
      <c r="H119" s="192" t="s">
        <v>23</v>
      </c>
      <c r="I119" s="192" t="s">
        <v>195</v>
      </c>
      <c r="J119" s="192"/>
      <c r="K119" s="192"/>
      <c r="L119" s="220" t="s">
        <v>261</v>
      </c>
      <c r="M119" s="220" t="s">
        <v>311</v>
      </c>
      <c r="N119" s="208"/>
    </row>
    <row r="120" spans="1:14" s="216" customFormat="1" ht="14.25" customHeight="1" x14ac:dyDescent="0.15">
      <c r="A120" s="209">
        <v>42316</v>
      </c>
      <c r="B120" s="208" t="s">
        <v>305</v>
      </c>
      <c r="C120" s="207" t="s">
        <v>306</v>
      </c>
      <c r="D120" s="207" t="s">
        <v>307</v>
      </c>
      <c r="E120" s="207" t="s">
        <v>283</v>
      </c>
      <c r="F120" s="218" t="s">
        <v>270</v>
      </c>
      <c r="G120" s="192" t="s">
        <v>75</v>
      </c>
      <c r="H120" s="192" t="s">
        <v>47</v>
      </c>
      <c r="I120" s="192" t="s">
        <v>195</v>
      </c>
      <c r="J120" s="192"/>
      <c r="K120" s="192"/>
      <c r="L120" s="208" t="s">
        <v>261</v>
      </c>
      <c r="M120" s="208" t="s">
        <v>311</v>
      </c>
      <c r="N120" s="208"/>
    </row>
    <row r="121" spans="1:14" s="216" customFormat="1" ht="14.25" customHeight="1" x14ac:dyDescent="0.15">
      <c r="A121" s="209">
        <v>42316</v>
      </c>
      <c r="B121" s="208" t="s">
        <v>305</v>
      </c>
      <c r="C121" s="218" t="s">
        <v>306</v>
      </c>
      <c r="D121" s="207" t="s">
        <v>307</v>
      </c>
      <c r="E121" s="207" t="s">
        <v>258</v>
      </c>
      <c r="F121" s="207" t="s">
        <v>257</v>
      </c>
      <c r="G121" s="192" t="s">
        <v>75</v>
      </c>
      <c r="H121" s="192" t="s">
        <v>23</v>
      </c>
      <c r="I121" s="192" t="s">
        <v>195</v>
      </c>
      <c r="J121" s="192"/>
      <c r="K121" s="192"/>
      <c r="L121" s="208" t="s">
        <v>261</v>
      </c>
      <c r="M121" s="220" t="s">
        <v>311</v>
      </c>
      <c r="N121" s="208"/>
    </row>
    <row r="122" spans="1:14" s="216" customFormat="1" ht="14.25" customHeight="1" x14ac:dyDescent="0.15">
      <c r="A122" s="209">
        <v>42315</v>
      </c>
      <c r="B122" s="208" t="s">
        <v>305</v>
      </c>
      <c r="C122" s="207" t="s">
        <v>306</v>
      </c>
      <c r="D122" s="207" t="s">
        <v>307</v>
      </c>
      <c r="E122" s="210" t="s">
        <v>276</v>
      </c>
      <c r="F122" s="210" t="s">
        <v>270</v>
      </c>
      <c r="G122" s="192" t="s">
        <v>75</v>
      </c>
      <c r="H122" s="192" t="s">
        <v>23</v>
      </c>
      <c r="I122" s="192" t="s">
        <v>195</v>
      </c>
      <c r="J122" s="192"/>
      <c r="K122" s="192"/>
      <c r="L122" s="208" t="s">
        <v>310</v>
      </c>
      <c r="M122" s="220" t="s">
        <v>311</v>
      </c>
      <c r="N122" s="208"/>
    </row>
    <row r="123" spans="1:14" s="216" customFormat="1" ht="14.25" customHeight="1" x14ac:dyDescent="0.15">
      <c r="A123" s="209">
        <v>42315</v>
      </c>
      <c r="B123" s="208" t="s">
        <v>305</v>
      </c>
      <c r="C123" s="210" t="s">
        <v>306</v>
      </c>
      <c r="D123" s="210" t="s">
        <v>307</v>
      </c>
      <c r="E123" s="207" t="s">
        <v>309</v>
      </c>
      <c r="F123" s="210" t="s">
        <v>270</v>
      </c>
      <c r="G123" s="192" t="s">
        <v>75</v>
      </c>
      <c r="H123" s="192" t="s">
        <v>23</v>
      </c>
      <c r="I123" s="192" t="s">
        <v>195</v>
      </c>
      <c r="J123" s="192"/>
      <c r="K123" s="192"/>
      <c r="L123" s="208" t="s">
        <v>261</v>
      </c>
      <c r="M123" s="208" t="s">
        <v>311</v>
      </c>
      <c r="N123" s="208"/>
    </row>
    <row r="124" spans="1:14" s="216" customFormat="1" ht="15.75" customHeight="1" x14ac:dyDescent="0.15">
      <c r="A124" s="209">
        <v>42315</v>
      </c>
      <c r="B124" s="208" t="s">
        <v>305</v>
      </c>
      <c r="C124" s="210" t="s">
        <v>306</v>
      </c>
      <c r="D124" s="210" t="s">
        <v>307</v>
      </c>
      <c r="E124" s="210" t="s">
        <v>258</v>
      </c>
      <c r="F124" s="210" t="s">
        <v>271</v>
      </c>
      <c r="G124" s="192" t="s">
        <v>75</v>
      </c>
      <c r="H124" s="192" t="s">
        <v>47</v>
      </c>
      <c r="I124" s="192" t="s">
        <v>195</v>
      </c>
      <c r="J124" s="192"/>
      <c r="K124" s="192"/>
      <c r="L124" s="208" t="s">
        <v>310</v>
      </c>
      <c r="M124" s="208" t="s">
        <v>311</v>
      </c>
      <c r="N124" s="208"/>
    </row>
    <row r="125" spans="1:14" s="216" customFormat="1" ht="15.75" customHeight="1" x14ac:dyDescent="0.15">
      <c r="A125" s="209">
        <v>42309</v>
      </c>
      <c r="B125" s="208"/>
      <c r="C125" s="210" t="s">
        <v>304</v>
      </c>
      <c r="D125" s="210" t="s">
        <v>300</v>
      </c>
      <c r="E125" s="207" t="s">
        <v>300</v>
      </c>
      <c r="F125" s="210" t="s">
        <v>301</v>
      </c>
      <c r="G125" s="192" t="s">
        <v>75</v>
      </c>
      <c r="H125" s="192" t="s">
        <v>47</v>
      </c>
      <c r="I125" s="219" t="s">
        <v>77</v>
      </c>
      <c r="J125" s="192" t="s">
        <v>177</v>
      </c>
      <c r="K125" s="192"/>
      <c r="L125" s="208" t="s">
        <v>249</v>
      </c>
      <c r="M125" s="208" t="s">
        <v>242</v>
      </c>
      <c r="N125" s="220"/>
    </row>
    <row r="126" spans="1:14" s="216" customFormat="1" ht="15.75" customHeight="1" x14ac:dyDescent="0.15">
      <c r="A126" s="209">
        <v>42309</v>
      </c>
      <c r="B126" s="208"/>
      <c r="C126" s="210" t="s">
        <v>304</v>
      </c>
      <c r="D126" s="210" t="s">
        <v>300</v>
      </c>
      <c r="E126" s="210" t="s">
        <v>303</v>
      </c>
      <c r="F126" s="210" t="s">
        <v>302</v>
      </c>
      <c r="G126" s="192" t="s">
        <v>121</v>
      </c>
      <c r="H126" s="192" t="s">
        <v>47</v>
      </c>
      <c r="I126" s="219" t="s">
        <v>77</v>
      </c>
      <c r="J126" s="192" t="s">
        <v>177</v>
      </c>
      <c r="K126" s="192"/>
      <c r="L126" s="208" t="s">
        <v>249</v>
      </c>
      <c r="M126" s="208" t="s">
        <v>242</v>
      </c>
      <c r="N126" s="220"/>
    </row>
    <row r="127" spans="1:14" s="216" customFormat="1" ht="15.75" customHeight="1" x14ac:dyDescent="0.15">
      <c r="A127" s="209">
        <v>42302</v>
      </c>
      <c r="B127" s="208"/>
      <c r="C127" s="210" t="s">
        <v>308</v>
      </c>
      <c r="D127" s="210" t="s">
        <v>281</v>
      </c>
      <c r="E127" s="210" t="s">
        <v>281</v>
      </c>
      <c r="F127" s="210" t="s">
        <v>297</v>
      </c>
      <c r="G127" s="192" t="s">
        <v>75</v>
      </c>
      <c r="H127" s="192" t="s">
        <v>23</v>
      </c>
      <c r="I127" s="219" t="s">
        <v>107</v>
      </c>
      <c r="J127" s="192"/>
      <c r="K127" s="192"/>
      <c r="L127" s="208" t="s">
        <v>299</v>
      </c>
      <c r="M127" s="208" t="s">
        <v>298</v>
      </c>
      <c r="N127" s="220"/>
    </row>
    <row r="128" spans="1:14" s="216" customFormat="1" ht="15.75" customHeight="1" x14ac:dyDescent="0.15">
      <c r="A128" s="209">
        <v>42280</v>
      </c>
      <c r="B128" s="208"/>
      <c r="C128" s="210" t="s">
        <v>248</v>
      </c>
      <c r="D128" s="210" t="s">
        <v>283</v>
      </c>
      <c r="E128" s="210" t="s">
        <v>283</v>
      </c>
      <c r="F128" s="210" t="s">
        <v>293</v>
      </c>
      <c r="G128" s="192" t="s">
        <v>75</v>
      </c>
      <c r="H128" s="192" t="s">
        <v>47</v>
      </c>
      <c r="I128" s="219" t="s">
        <v>159</v>
      </c>
      <c r="J128" s="192"/>
      <c r="K128" s="192"/>
      <c r="L128" s="208" t="s">
        <v>296</v>
      </c>
      <c r="M128" s="208" t="s">
        <v>244</v>
      </c>
      <c r="N128" s="220"/>
    </row>
    <row r="129" spans="1:26" s="216" customFormat="1" ht="15.75" customHeight="1" x14ac:dyDescent="0.15">
      <c r="A129" s="209">
        <v>42280</v>
      </c>
      <c r="B129" s="208"/>
      <c r="C129" s="210" t="s">
        <v>248</v>
      </c>
      <c r="D129" s="210" t="s">
        <v>283</v>
      </c>
      <c r="E129" s="210" t="s">
        <v>294</v>
      </c>
      <c r="F129" s="210" t="s">
        <v>295</v>
      </c>
      <c r="G129" s="192" t="s">
        <v>75</v>
      </c>
      <c r="H129" s="192" t="s">
        <v>47</v>
      </c>
      <c r="I129" s="219" t="s">
        <v>159</v>
      </c>
      <c r="J129" s="192"/>
      <c r="K129" s="192"/>
      <c r="L129" s="208" t="s">
        <v>239</v>
      </c>
      <c r="M129" s="208" t="s">
        <v>244</v>
      </c>
      <c r="N129" s="220"/>
    </row>
    <row r="130" spans="1:26" s="216" customFormat="1" ht="15.75" customHeight="1" x14ac:dyDescent="0.15">
      <c r="A130" s="209">
        <v>42259</v>
      </c>
      <c r="B130" s="208" t="s">
        <v>254</v>
      </c>
      <c r="C130" s="210" t="s">
        <v>306</v>
      </c>
      <c r="D130" s="210" t="s">
        <v>307</v>
      </c>
      <c r="E130" s="210" t="s">
        <v>270</v>
      </c>
      <c r="F130" s="210" t="s">
        <v>275</v>
      </c>
      <c r="G130" s="192" t="s">
        <v>75</v>
      </c>
      <c r="H130" s="192" t="s">
        <v>47</v>
      </c>
      <c r="I130" s="219" t="s">
        <v>195</v>
      </c>
      <c r="J130" s="192"/>
      <c r="K130" s="192"/>
      <c r="L130" s="208" t="s">
        <v>262</v>
      </c>
      <c r="M130" s="208" t="s">
        <v>244</v>
      </c>
      <c r="N130" s="220"/>
    </row>
    <row r="131" spans="1:26" s="216" customFormat="1" ht="15.75" customHeight="1" x14ac:dyDescent="0.15">
      <c r="A131" s="209">
        <v>42259</v>
      </c>
      <c r="B131" s="208" t="s">
        <v>254</v>
      </c>
      <c r="C131" s="218" t="s">
        <v>306</v>
      </c>
      <c r="D131" s="218" t="s">
        <v>307</v>
      </c>
      <c r="E131" s="218" t="s">
        <v>271</v>
      </c>
      <c r="F131" s="218" t="s">
        <v>276</v>
      </c>
      <c r="G131" s="192" t="s">
        <v>75</v>
      </c>
      <c r="H131" s="192" t="s">
        <v>47</v>
      </c>
      <c r="I131" s="192" t="s">
        <v>195</v>
      </c>
      <c r="J131" s="192"/>
      <c r="K131" s="192"/>
      <c r="L131" s="220" t="s">
        <v>261</v>
      </c>
      <c r="M131" s="220" t="s">
        <v>244</v>
      </c>
      <c r="N131" s="208"/>
    </row>
    <row r="132" spans="1:26" s="216" customFormat="1" ht="15.75" customHeight="1" x14ac:dyDescent="0.15">
      <c r="A132" s="209">
        <v>42259</v>
      </c>
      <c r="B132" s="208" t="s">
        <v>254</v>
      </c>
      <c r="C132" s="218" t="s">
        <v>306</v>
      </c>
      <c r="D132" s="218" t="s">
        <v>307</v>
      </c>
      <c r="E132" s="218" t="s">
        <v>272</v>
      </c>
      <c r="F132" s="218" t="s">
        <v>277</v>
      </c>
      <c r="G132" s="192" t="s">
        <v>75</v>
      </c>
      <c r="H132" s="192" t="s">
        <v>47</v>
      </c>
      <c r="I132" s="219" t="s">
        <v>195</v>
      </c>
      <c r="J132" s="192"/>
      <c r="K132" s="192"/>
      <c r="L132" s="220" t="s">
        <v>263</v>
      </c>
      <c r="M132" s="220" t="s">
        <v>244</v>
      </c>
      <c r="N132" s="208"/>
    </row>
    <row r="133" spans="1:26" s="216" customFormat="1" ht="15.75" customHeight="1" x14ac:dyDescent="0.15">
      <c r="A133" s="209">
        <v>42225</v>
      </c>
      <c r="B133" s="208"/>
      <c r="C133" s="218" t="s">
        <v>251</v>
      </c>
      <c r="D133" s="218" t="s">
        <v>282</v>
      </c>
      <c r="E133" s="218" t="s">
        <v>282</v>
      </c>
      <c r="F133" s="218" t="s">
        <v>285</v>
      </c>
      <c r="G133" s="192" t="s">
        <v>75</v>
      </c>
      <c r="H133" s="192" t="s">
        <v>47</v>
      </c>
      <c r="I133" s="219" t="s">
        <v>107</v>
      </c>
      <c r="J133" s="192"/>
      <c r="K133" s="192"/>
      <c r="L133" s="220" t="s">
        <v>253</v>
      </c>
      <c r="M133" s="220"/>
      <c r="N133" s="208" t="s">
        <v>252</v>
      </c>
      <c r="O133" s="217"/>
      <c r="P133" s="217"/>
      <c r="Q133" s="217"/>
      <c r="R133" s="217"/>
      <c r="S133" s="217"/>
      <c r="T133" s="217"/>
      <c r="U133" s="217"/>
      <c r="V133" s="217"/>
      <c r="W133" s="217"/>
      <c r="X133" s="217"/>
      <c r="Y133" s="217"/>
      <c r="Z133" s="217"/>
    </row>
    <row r="134" spans="1:26" s="216" customFormat="1" ht="15.75" customHeight="1" x14ac:dyDescent="0.15">
      <c r="A134" s="209">
        <v>42218</v>
      </c>
      <c r="B134" s="208"/>
      <c r="C134" s="210" t="s">
        <v>248</v>
      </c>
      <c r="D134" s="210" t="s">
        <v>283</v>
      </c>
      <c r="E134" s="210" t="s">
        <v>268</v>
      </c>
      <c r="F134" s="210" t="s">
        <v>268</v>
      </c>
      <c r="G134" s="192" t="s">
        <v>75</v>
      </c>
      <c r="H134" s="192" t="s">
        <v>47</v>
      </c>
      <c r="I134" s="192" t="s">
        <v>107</v>
      </c>
      <c r="J134" s="192"/>
      <c r="K134" s="192"/>
      <c r="L134" s="208" t="s">
        <v>249</v>
      </c>
      <c r="M134" s="208"/>
      <c r="N134" s="208" t="s">
        <v>265</v>
      </c>
      <c r="O134" s="217"/>
      <c r="P134" s="217"/>
      <c r="Q134" s="217"/>
      <c r="R134" s="217"/>
      <c r="S134" s="217"/>
      <c r="T134" s="217"/>
      <c r="U134" s="217"/>
      <c r="V134" s="217"/>
      <c r="W134" s="217"/>
      <c r="X134" s="217"/>
      <c r="Y134" s="217"/>
      <c r="Z134" s="217"/>
    </row>
    <row r="135" spans="1:26" s="216" customFormat="1" ht="15.75" customHeight="1" x14ac:dyDescent="0.15">
      <c r="A135" s="209">
        <v>42196</v>
      </c>
      <c r="B135" s="208"/>
      <c r="C135" s="210" t="s">
        <v>245</v>
      </c>
      <c r="D135" s="210" t="s">
        <v>258</v>
      </c>
      <c r="E135" s="210" t="s">
        <v>273</v>
      </c>
      <c r="F135" s="210" t="s">
        <v>278</v>
      </c>
      <c r="G135" s="192" t="s">
        <v>75</v>
      </c>
      <c r="H135" s="192" t="s">
        <v>22</v>
      </c>
      <c r="I135" s="192" t="s">
        <v>131</v>
      </c>
      <c r="J135" s="192"/>
      <c r="K135" s="192"/>
      <c r="L135" s="208" t="s">
        <v>239</v>
      </c>
      <c r="M135" s="208" t="s">
        <v>244</v>
      </c>
      <c r="N135" s="208"/>
      <c r="O135" s="217"/>
      <c r="P135" s="217"/>
      <c r="Q135" s="217"/>
      <c r="R135" s="217"/>
      <c r="S135" s="217"/>
      <c r="T135" s="217"/>
      <c r="U135" s="217"/>
      <c r="V135" s="217"/>
      <c r="W135" s="217"/>
      <c r="X135" s="217"/>
      <c r="Y135" s="217"/>
      <c r="Z135" s="217"/>
    </row>
    <row r="136" spans="1:26" s="216" customFormat="1" ht="15.75" customHeight="1" x14ac:dyDescent="0.15">
      <c r="A136" s="209">
        <v>42196</v>
      </c>
      <c r="B136" s="208"/>
      <c r="C136" s="210" t="s">
        <v>245</v>
      </c>
      <c r="D136" s="210" t="s">
        <v>258</v>
      </c>
      <c r="E136" s="210" t="s">
        <v>274</v>
      </c>
      <c r="F136" s="210" t="s">
        <v>279</v>
      </c>
      <c r="G136" s="192" t="s">
        <v>75</v>
      </c>
      <c r="H136" s="192" t="s">
        <v>23</v>
      </c>
      <c r="I136" s="192" t="s">
        <v>118</v>
      </c>
      <c r="J136" s="192"/>
      <c r="K136" s="192"/>
      <c r="L136" s="208" t="s">
        <v>239</v>
      </c>
      <c r="M136" s="208" t="s">
        <v>243</v>
      </c>
      <c r="N136" s="208"/>
      <c r="O136" s="217"/>
      <c r="P136" s="217"/>
      <c r="Q136" s="217"/>
      <c r="R136" s="217"/>
      <c r="S136" s="217"/>
      <c r="T136" s="217"/>
      <c r="U136" s="217"/>
      <c r="V136" s="217"/>
      <c r="W136" s="217"/>
      <c r="X136" s="217"/>
      <c r="Y136" s="217"/>
      <c r="Z136" s="217"/>
    </row>
    <row r="137" spans="1:26" ht="15.75" customHeight="1" x14ac:dyDescent="0.15">
      <c r="A137" s="209">
        <v>42190</v>
      </c>
      <c r="B137" s="208"/>
      <c r="C137" s="210" t="s">
        <v>238</v>
      </c>
      <c r="D137" s="210" t="s">
        <v>257</v>
      </c>
      <c r="E137" s="210" t="s">
        <v>257</v>
      </c>
      <c r="F137" s="210" t="s">
        <v>280</v>
      </c>
      <c r="G137" s="192" t="s">
        <v>75</v>
      </c>
      <c r="H137" s="192" t="s">
        <v>23</v>
      </c>
      <c r="I137" s="192" t="s">
        <v>177</v>
      </c>
      <c r="J137" s="192"/>
      <c r="K137" s="192"/>
      <c r="L137" s="208" t="s">
        <v>269</v>
      </c>
      <c r="M137" s="208" t="s">
        <v>240</v>
      </c>
      <c r="N137" s="208"/>
      <c r="O137" s="217"/>
      <c r="P137" s="217"/>
      <c r="Q137" s="217"/>
      <c r="R137" s="217"/>
      <c r="S137" s="217"/>
      <c r="T137" s="217"/>
      <c r="U137" s="217"/>
      <c r="V137" s="217"/>
      <c r="W137" s="217"/>
      <c r="X137" s="217"/>
      <c r="Y137" s="217"/>
      <c r="Z137" s="217"/>
    </row>
    <row r="138" spans="1:26" s="216" customFormat="1" ht="15.75" customHeight="1" x14ac:dyDescent="0.15">
      <c r="A138" s="209">
        <v>42169</v>
      </c>
      <c r="B138" s="208"/>
      <c r="C138" s="210" t="s">
        <v>238</v>
      </c>
      <c r="D138" s="210" t="s">
        <v>257</v>
      </c>
      <c r="E138" s="207" t="s">
        <v>257</v>
      </c>
      <c r="F138" s="207" t="s">
        <v>281</v>
      </c>
      <c r="G138" s="192" t="s">
        <v>75</v>
      </c>
      <c r="H138" s="192" t="s">
        <v>23</v>
      </c>
      <c r="I138" s="192" t="s">
        <v>197</v>
      </c>
      <c r="J138" s="192"/>
      <c r="K138" s="192"/>
      <c r="L138" s="208" t="s">
        <v>239</v>
      </c>
      <c r="M138" s="208" t="s">
        <v>240</v>
      </c>
      <c r="N138" s="208"/>
      <c r="O138" s="217"/>
      <c r="P138" s="217"/>
      <c r="Q138" s="217"/>
      <c r="R138" s="217"/>
      <c r="S138" s="217"/>
      <c r="T138" s="217"/>
      <c r="U138" s="217"/>
      <c r="V138" s="217"/>
      <c r="W138" s="217"/>
      <c r="X138" s="217"/>
      <c r="Y138" s="217"/>
      <c r="Z138" s="217"/>
    </row>
    <row r="139" spans="1:26" s="216" customFormat="1" ht="15.75" customHeight="1" x14ac:dyDescent="0.15">
      <c r="A139" s="209"/>
      <c r="B139" s="208"/>
      <c r="C139" s="210"/>
      <c r="D139" s="218"/>
      <c r="E139" s="207"/>
      <c r="F139" s="207"/>
      <c r="G139" s="192"/>
      <c r="H139" s="192"/>
      <c r="I139" s="192"/>
      <c r="J139" s="192"/>
      <c r="K139" s="192"/>
      <c r="L139" s="208"/>
      <c r="M139" s="208"/>
      <c r="N139" s="208"/>
      <c r="O139" s="217"/>
      <c r="P139" s="217"/>
      <c r="Q139" s="217"/>
      <c r="R139" s="217"/>
      <c r="S139" s="217"/>
      <c r="T139" s="217"/>
      <c r="U139" s="217"/>
      <c r="V139" s="217"/>
      <c r="W139" s="217"/>
      <c r="X139" s="217"/>
      <c r="Y139" s="217"/>
      <c r="Z139" s="217"/>
    </row>
    <row r="140" spans="1:26" s="216" customFormat="1" ht="15.75" customHeight="1" x14ac:dyDescent="0.15">
      <c r="A140" s="209"/>
      <c r="B140" s="208"/>
      <c r="C140" s="210"/>
      <c r="D140" s="218"/>
      <c r="E140" s="207"/>
      <c r="F140" s="207"/>
      <c r="G140" s="192"/>
      <c r="H140" s="192"/>
      <c r="I140" s="192"/>
      <c r="J140" s="192"/>
      <c r="K140" s="192"/>
      <c r="L140" s="208"/>
      <c r="M140" s="208"/>
      <c r="N140" s="208"/>
      <c r="O140" s="217"/>
      <c r="P140" s="217"/>
      <c r="Q140" s="217"/>
      <c r="R140" s="217"/>
      <c r="S140" s="217"/>
      <c r="T140" s="217"/>
      <c r="U140" s="217"/>
      <c r="V140" s="217"/>
      <c r="W140" s="217"/>
      <c r="X140" s="217"/>
      <c r="Y140" s="217"/>
      <c r="Z140" s="217"/>
    </row>
    <row r="141" spans="1:26" s="216" customFormat="1" ht="15.75" customHeight="1" x14ac:dyDescent="0.15">
      <c r="A141" s="209"/>
      <c r="B141" s="206"/>
      <c r="C141" s="207"/>
      <c r="D141" s="207"/>
      <c r="E141" s="207"/>
      <c r="F141" s="207"/>
      <c r="G141" s="192"/>
      <c r="H141" s="192"/>
      <c r="I141" s="192"/>
      <c r="J141" s="192"/>
      <c r="K141" s="192"/>
      <c r="L141" s="208"/>
      <c r="M141" s="206"/>
      <c r="N141" s="208"/>
      <c r="O141" s="217"/>
      <c r="P141" s="217"/>
      <c r="Q141" s="217"/>
      <c r="R141" s="217"/>
      <c r="S141" s="217"/>
      <c r="T141" s="217"/>
      <c r="U141" s="217"/>
      <c r="V141" s="217"/>
      <c r="W141" s="217"/>
      <c r="X141" s="217"/>
      <c r="Y141" s="217"/>
      <c r="Z141" s="217"/>
    </row>
    <row r="142" spans="1:26" s="216" customFormat="1" ht="15.75" customHeight="1" x14ac:dyDescent="0.15">
      <c r="A142" s="209"/>
      <c r="B142" s="206"/>
      <c r="C142" s="207"/>
      <c r="D142" s="207"/>
      <c r="E142" s="207"/>
      <c r="F142" s="207"/>
      <c r="G142" s="192"/>
      <c r="H142" s="192"/>
      <c r="I142" s="192"/>
      <c r="J142" s="192"/>
      <c r="K142" s="192"/>
      <c r="L142" s="208"/>
      <c r="M142" s="206"/>
      <c r="N142" s="208"/>
      <c r="O142" s="217"/>
      <c r="P142" s="217"/>
      <c r="Q142" s="217"/>
      <c r="R142" s="217"/>
      <c r="S142" s="217"/>
      <c r="T142" s="217"/>
      <c r="U142" s="217"/>
      <c r="V142" s="217"/>
      <c r="W142" s="217"/>
      <c r="X142" s="217"/>
      <c r="Y142" s="217"/>
      <c r="Z142" s="217"/>
    </row>
    <row r="143" spans="1:26" s="216" customFormat="1" ht="15.75" customHeight="1" x14ac:dyDescent="0.15">
      <c r="A143" s="209"/>
      <c r="B143" s="208"/>
      <c r="C143" s="210"/>
      <c r="D143" s="210"/>
      <c r="E143" s="207"/>
      <c r="F143" s="207"/>
      <c r="G143" s="192"/>
      <c r="H143" s="192"/>
      <c r="I143" s="192"/>
      <c r="J143" s="192"/>
      <c r="K143" s="192"/>
      <c r="L143" s="208"/>
      <c r="M143" s="208"/>
      <c r="N143" s="208"/>
      <c r="O143" s="217"/>
      <c r="P143" s="217"/>
      <c r="Q143" s="217"/>
      <c r="R143" s="217"/>
      <c r="S143" s="217"/>
      <c r="T143" s="217"/>
      <c r="U143" s="217"/>
      <c r="V143" s="217"/>
      <c r="W143" s="217"/>
      <c r="X143" s="217"/>
      <c r="Y143" s="217"/>
      <c r="Z143" s="217"/>
    </row>
    <row r="144" spans="1:26" s="216" customFormat="1" ht="15.75" customHeight="1" x14ac:dyDescent="0.15">
      <c r="A144" s="209"/>
      <c r="B144" s="208"/>
      <c r="C144" s="210"/>
      <c r="D144" s="210"/>
      <c r="E144" s="207"/>
      <c r="F144" s="207"/>
      <c r="G144" s="192"/>
      <c r="H144" s="192"/>
      <c r="I144" s="192"/>
      <c r="J144" s="192"/>
      <c r="K144" s="192"/>
      <c r="L144" s="208"/>
      <c r="M144" s="208"/>
      <c r="N144" s="208"/>
      <c r="O144" s="217"/>
      <c r="P144" s="217"/>
      <c r="Q144" s="217"/>
      <c r="R144" s="217"/>
      <c r="S144" s="217"/>
      <c r="T144" s="217"/>
      <c r="U144" s="217"/>
      <c r="V144" s="217"/>
      <c r="W144" s="217"/>
      <c r="X144" s="217"/>
      <c r="Y144" s="217"/>
      <c r="Z144" s="217"/>
    </row>
    <row r="145" spans="1:26" s="216" customFormat="1" ht="14.25" customHeight="1" x14ac:dyDescent="0.15">
      <c r="A145" s="189"/>
      <c r="B145" s="206"/>
      <c r="C145" s="207"/>
      <c r="D145" s="207"/>
      <c r="E145" s="207"/>
      <c r="F145" s="207"/>
      <c r="G145" s="192"/>
      <c r="H145" s="192"/>
      <c r="I145" s="192"/>
      <c r="J145" s="192"/>
      <c r="K145" s="192"/>
      <c r="L145" s="208"/>
      <c r="M145" s="208"/>
      <c r="N145" s="208"/>
      <c r="O145" s="217"/>
      <c r="P145" s="217"/>
      <c r="Q145" s="217"/>
      <c r="R145" s="217"/>
      <c r="S145" s="217"/>
      <c r="T145" s="217"/>
      <c r="U145" s="217"/>
      <c r="V145" s="217"/>
      <c r="W145" s="217"/>
      <c r="X145" s="217"/>
      <c r="Y145" s="217"/>
      <c r="Z145" s="217"/>
    </row>
    <row r="146" spans="1:26" s="216" customFormat="1" ht="14.25" customHeight="1" x14ac:dyDescent="0.15">
      <c r="A146" s="189"/>
      <c r="B146" s="206"/>
      <c r="C146" s="207"/>
      <c r="D146" s="207"/>
      <c r="E146" s="207"/>
      <c r="F146" s="210"/>
      <c r="G146" s="192"/>
      <c r="H146" s="192"/>
      <c r="I146" s="192"/>
      <c r="J146" s="192"/>
      <c r="K146" s="192"/>
      <c r="L146" s="208"/>
      <c r="M146" s="206"/>
      <c r="N146" s="208"/>
      <c r="O146" s="217"/>
      <c r="P146" s="217"/>
      <c r="Q146" s="217"/>
      <c r="R146" s="217"/>
      <c r="S146" s="217"/>
      <c r="T146" s="217"/>
      <c r="U146" s="217"/>
      <c r="V146" s="217"/>
      <c r="W146" s="217"/>
      <c r="X146" s="217"/>
      <c r="Y146" s="217"/>
      <c r="Z146" s="217"/>
    </row>
    <row r="147" spans="1:26" s="216" customFormat="1" ht="14.25" customHeight="1" x14ac:dyDescent="0.15">
      <c r="A147" s="189"/>
      <c r="B147" s="206"/>
      <c r="C147" s="210"/>
      <c r="D147" s="210"/>
      <c r="E147" s="207"/>
      <c r="F147" s="207"/>
      <c r="G147" s="192"/>
      <c r="H147" s="192"/>
      <c r="I147" s="192"/>
      <c r="J147" s="192"/>
      <c r="K147" s="192"/>
      <c r="L147" s="208"/>
      <c r="M147" s="208"/>
      <c r="N147" s="208"/>
      <c r="O147" s="217"/>
      <c r="P147" s="217"/>
      <c r="Q147" s="217"/>
      <c r="R147" s="217"/>
      <c r="S147" s="217"/>
      <c r="T147" s="217"/>
      <c r="U147" s="217"/>
      <c r="V147" s="217"/>
      <c r="W147" s="217"/>
      <c r="X147" s="217"/>
      <c r="Y147" s="217"/>
      <c r="Z147" s="217"/>
    </row>
    <row r="148" spans="1:26" s="216" customFormat="1" ht="14.25" customHeight="1" x14ac:dyDescent="0.15">
      <c r="A148" s="189"/>
      <c r="B148" s="206"/>
      <c r="C148" s="207"/>
      <c r="D148" s="207"/>
      <c r="E148" s="207"/>
      <c r="F148" s="207"/>
      <c r="G148" s="192"/>
      <c r="H148" s="192"/>
      <c r="I148" s="192"/>
      <c r="J148" s="192"/>
      <c r="K148" s="192"/>
      <c r="L148" s="208"/>
      <c r="M148" s="208"/>
      <c r="N148" s="208"/>
      <c r="O148" s="217"/>
      <c r="P148" s="217"/>
      <c r="Q148" s="217"/>
      <c r="R148" s="217"/>
      <c r="S148" s="217"/>
      <c r="T148" s="217"/>
      <c r="U148" s="217"/>
      <c r="V148" s="217"/>
      <c r="W148" s="217"/>
      <c r="X148" s="217"/>
      <c r="Y148" s="217"/>
      <c r="Z148" s="217"/>
    </row>
    <row r="149" spans="1:26" s="216" customFormat="1" ht="14.25" customHeight="1" x14ac:dyDescent="0.15">
      <c r="A149" s="189"/>
      <c r="B149" s="206"/>
      <c r="C149" s="207"/>
      <c r="D149" s="207"/>
      <c r="E149" s="207"/>
      <c r="F149" s="207"/>
      <c r="G149" s="192"/>
      <c r="H149" s="192"/>
      <c r="I149" s="192"/>
      <c r="J149" s="192"/>
      <c r="K149" s="192"/>
      <c r="L149" s="208"/>
      <c r="M149" s="206"/>
      <c r="N149" s="208"/>
      <c r="O149" s="217"/>
      <c r="P149" s="217"/>
      <c r="Q149" s="217"/>
      <c r="R149" s="217"/>
      <c r="S149" s="217"/>
      <c r="T149" s="217"/>
      <c r="U149" s="217"/>
      <c r="V149" s="217"/>
      <c r="W149" s="217"/>
      <c r="X149" s="217"/>
      <c r="Y149" s="217"/>
      <c r="Z149" s="217"/>
    </row>
    <row r="150" spans="1:26" s="216" customFormat="1" ht="14.25" customHeight="1" x14ac:dyDescent="0.15">
      <c r="A150" s="189"/>
      <c r="B150" s="206"/>
      <c r="C150" s="210"/>
      <c r="D150" s="210"/>
      <c r="E150" s="207"/>
      <c r="F150" s="207"/>
      <c r="G150" s="192"/>
      <c r="H150" s="192"/>
      <c r="I150" s="192"/>
      <c r="J150" s="192"/>
      <c r="K150" s="192"/>
      <c r="L150" s="208"/>
      <c r="M150" s="208"/>
      <c r="N150" s="208"/>
      <c r="O150" s="217"/>
      <c r="P150" s="217"/>
      <c r="Q150" s="217"/>
      <c r="R150" s="217"/>
      <c r="S150" s="217"/>
      <c r="T150" s="217"/>
      <c r="U150" s="217"/>
      <c r="V150" s="217"/>
      <c r="W150" s="217"/>
      <c r="X150" s="217"/>
      <c r="Y150" s="217"/>
      <c r="Z150" s="217"/>
    </row>
    <row r="151" spans="1:26" s="216" customFormat="1" ht="14.25" customHeight="1" x14ac:dyDescent="0.15">
      <c r="A151" s="189"/>
      <c r="B151" s="206"/>
      <c r="C151" s="210"/>
      <c r="D151" s="210"/>
      <c r="E151" s="210"/>
      <c r="F151" s="207"/>
      <c r="G151" s="192"/>
      <c r="H151" s="192"/>
      <c r="I151" s="192"/>
      <c r="J151" s="192"/>
      <c r="K151" s="192"/>
      <c r="L151" s="208"/>
      <c r="M151" s="208"/>
      <c r="N151" s="208"/>
      <c r="O151" s="217"/>
      <c r="P151" s="217"/>
      <c r="Q151" s="217"/>
      <c r="R151" s="217"/>
      <c r="S151" s="217"/>
      <c r="T151" s="217"/>
      <c r="U151" s="217"/>
      <c r="V151" s="217"/>
      <c r="W151" s="217"/>
      <c r="X151" s="217"/>
      <c r="Y151" s="217"/>
      <c r="Z151" s="217"/>
    </row>
    <row r="152" spans="1:26" s="216" customFormat="1" ht="14.25" customHeight="1" x14ac:dyDescent="0.15">
      <c r="A152" s="189"/>
      <c r="B152" s="206"/>
      <c r="C152" s="207"/>
      <c r="D152" s="207"/>
      <c r="E152" s="207"/>
      <c r="F152" s="207"/>
      <c r="G152" s="192"/>
      <c r="H152" s="192"/>
      <c r="I152" s="192"/>
      <c r="J152" s="192"/>
      <c r="K152" s="192"/>
      <c r="L152" s="206"/>
      <c r="M152" s="206"/>
      <c r="N152" s="208"/>
      <c r="O152" s="217"/>
      <c r="P152" s="217"/>
      <c r="Q152" s="217"/>
      <c r="R152" s="217"/>
      <c r="S152" s="217"/>
      <c r="T152" s="217"/>
      <c r="U152" s="217"/>
      <c r="V152" s="217"/>
      <c r="W152" s="217"/>
      <c r="X152" s="217"/>
      <c r="Y152" s="217"/>
      <c r="Z152" s="217"/>
    </row>
    <row r="153" spans="1:26" s="216" customFormat="1" ht="14.25" customHeight="1" x14ac:dyDescent="0.15">
      <c r="A153" s="209"/>
      <c r="B153" s="206"/>
      <c r="C153" s="207"/>
      <c r="D153" s="207"/>
      <c r="E153" s="207"/>
      <c r="F153" s="207"/>
      <c r="G153" s="192"/>
      <c r="H153" s="192"/>
      <c r="I153" s="192"/>
      <c r="J153" s="192"/>
      <c r="K153" s="192"/>
      <c r="L153" s="206"/>
      <c r="M153" s="206"/>
      <c r="N153" s="208"/>
      <c r="O153" s="217"/>
      <c r="P153" s="217"/>
      <c r="Q153" s="217"/>
      <c r="R153" s="217"/>
      <c r="S153" s="217"/>
      <c r="T153" s="217"/>
      <c r="U153" s="217"/>
      <c r="V153" s="217"/>
      <c r="W153" s="217"/>
      <c r="X153" s="217"/>
      <c r="Y153" s="217"/>
      <c r="Z153" s="217"/>
    </row>
    <row r="154" spans="1:26" s="216" customFormat="1" ht="14.25" customHeight="1" x14ac:dyDescent="0.15">
      <c r="A154" s="209"/>
      <c r="B154" s="206"/>
      <c r="C154" s="207"/>
      <c r="D154" s="207"/>
      <c r="E154" s="207"/>
      <c r="F154" s="207"/>
      <c r="G154" s="192"/>
      <c r="H154" s="192"/>
      <c r="I154" s="192"/>
      <c r="J154" s="192"/>
      <c r="K154" s="192"/>
      <c r="L154" s="206"/>
      <c r="M154" s="206"/>
      <c r="N154" s="208"/>
      <c r="O154" s="217"/>
      <c r="P154" s="217"/>
      <c r="Q154" s="217"/>
      <c r="R154" s="217"/>
      <c r="S154" s="217"/>
      <c r="T154" s="217"/>
      <c r="U154" s="217"/>
      <c r="V154" s="217"/>
      <c r="W154" s="217"/>
      <c r="X154" s="217"/>
      <c r="Y154" s="217"/>
      <c r="Z154" s="217"/>
    </row>
    <row r="155" spans="1:26" s="216" customFormat="1" ht="14.25" customHeight="1" x14ac:dyDescent="0.15">
      <c r="A155" s="209"/>
      <c r="B155" s="206"/>
      <c r="C155" s="207"/>
      <c r="D155" s="207"/>
      <c r="E155" s="207"/>
      <c r="F155" s="207"/>
      <c r="G155" s="192"/>
      <c r="H155" s="192"/>
      <c r="I155" s="192"/>
      <c r="J155" s="192"/>
      <c r="K155" s="192"/>
      <c r="L155" s="206"/>
      <c r="M155" s="206"/>
      <c r="N155" s="208"/>
      <c r="O155" s="217"/>
      <c r="P155" s="217"/>
      <c r="Q155" s="217"/>
      <c r="R155" s="217"/>
      <c r="S155" s="217"/>
      <c r="T155" s="217"/>
      <c r="U155" s="217"/>
      <c r="V155" s="217"/>
      <c r="W155" s="217"/>
      <c r="X155" s="217"/>
      <c r="Y155" s="217"/>
      <c r="Z155" s="217"/>
    </row>
    <row r="156" spans="1:26" s="216" customFormat="1" ht="14.25" customHeight="1" x14ac:dyDescent="0.15">
      <c r="A156" s="209"/>
      <c r="B156" s="206"/>
      <c r="C156" s="207"/>
      <c r="D156" s="207"/>
      <c r="E156" s="207"/>
      <c r="F156" s="207"/>
      <c r="G156" s="192"/>
      <c r="H156" s="192"/>
      <c r="I156" s="192"/>
      <c r="J156" s="192"/>
      <c r="K156" s="192"/>
      <c r="L156" s="206"/>
      <c r="M156" s="206"/>
      <c r="N156" s="208"/>
      <c r="O156" s="217"/>
      <c r="P156" s="217"/>
      <c r="Q156" s="217"/>
      <c r="R156" s="217"/>
      <c r="S156" s="217"/>
      <c r="T156" s="217"/>
      <c r="U156" s="217"/>
      <c r="V156" s="217"/>
      <c r="W156" s="217"/>
      <c r="X156" s="217"/>
      <c r="Y156" s="217"/>
      <c r="Z156" s="217"/>
    </row>
    <row r="157" spans="1:26" s="216" customFormat="1" ht="14.25" customHeight="1" x14ac:dyDescent="0.15">
      <c r="A157" s="209"/>
      <c r="B157" s="206"/>
      <c r="C157" s="207"/>
      <c r="D157" s="207"/>
      <c r="E157" s="207"/>
      <c r="F157" s="207"/>
      <c r="G157" s="192"/>
      <c r="H157" s="192"/>
      <c r="I157" s="192"/>
      <c r="J157" s="192"/>
      <c r="K157" s="192"/>
      <c r="L157" s="206"/>
      <c r="M157" s="206"/>
      <c r="N157" s="208"/>
      <c r="O157" s="217"/>
      <c r="P157" s="217"/>
      <c r="Q157" s="217"/>
      <c r="R157" s="217"/>
      <c r="S157" s="217"/>
      <c r="T157" s="217"/>
      <c r="U157" s="217"/>
      <c r="V157" s="217"/>
      <c r="W157" s="217"/>
      <c r="X157" s="217"/>
      <c r="Y157" s="217"/>
      <c r="Z157" s="217"/>
    </row>
    <row r="158" spans="1:26" s="216" customFormat="1" ht="14.25" customHeight="1" x14ac:dyDescent="0.15">
      <c r="A158" s="209"/>
      <c r="B158" s="208"/>
      <c r="C158" s="207"/>
      <c r="D158" s="207"/>
      <c r="E158" s="207"/>
      <c r="F158" s="207"/>
      <c r="G158" s="192"/>
      <c r="H158" s="192"/>
      <c r="I158" s="192"/>
      <c r="J158" s="192"/>
      <c r="K158" s="192"/>
      <c r="L158" s="206"/>
      <c r="M158" s="206"/>
      <c r="N158" s="208"/>
      <c r="O158" s="217"/>
      <c r="P158" s="217"/>
      <c r="Q158" s="217"/>
      <c r="R158" s="217"/>
      <c r="S158" s="217"/>
      <c r="T158" s="217"/>
      <c r="U158" s="217"/>
      <c r="V158" s="217"/>
      <c r="W158" s="217"/>
      <c r="X158" s="217"/>
      <c r="Y158" s="217"/>
      <c r="Z158" s="217"/>
    </row>
    <row r="159" spans="1:26" s="216" customFormat="1" ht="14.25" customHeight="1" x14ac:dyDescent="0.15">
      <c r="A159" s="209"/>
      <c r="B159" s="208"/>
      <c r="C159" s="207"/>
      <c r="D159" s="207"/>
      <c r="E159" s="207"/>
      <c r="F159" s="207"/>
      <c r="G159" s="192"/>
      <c r="H159" s="192"/>
      <c r="I159" s="192"/>
      <c r="J159" s="192"/>
      <c r="K159" s="192"/>
      <c r="L159" s="206"/>
      <c r="M159" s="206"/>
      <c r="N159" s="208"/>
      <c r="O159" s="217"/>
      <c r="P159" s="217"/>
      <c r="Q159" s="217"/>
      <c r="R159" s="217"/>
      <c r="S159" s="217"/>
      <c r="T159" s="217"/>
      <c r="U159" s="217"/>
      <c r="V159" s="217"/>
      <c r="W159" s="217"/>
      <c r="X159" s="217"/>
      <c r="Y159" s="217"/>
      <c r="Z159" s="217"/>
    </row>
    <row r="160" spans="1:26" s="216" customFormat="1" ht="14.25" customHeight="1" x14ac:dyDescent="0.15">
      <c r="A160" s="209"/>
      <c r="B160" s="208"/>
      <c r="C160" s="207"/>
      <c r="D160" s="210"/>
      <c r="E160" s="210"/>
      <c r="F160" s="210"/>
      <c r="G160" s="192"/>
      <c r="H160" s="192"/>
      <c r="I160" s="192"/>
      <c r="J160" s="192"/>
      <c r="K160" s="192"/>
      <c r="L160" s="206"/>
      <c r="M160" s="206"/>
      <c r="N160" s="208"/>
      <c r="O160" s="217"/>
      <c r="P160" s="217"/>
      <c r="Q160" s="217"/>
      <c r="R160" s="217"/>
      <c r="S160" s="217"/>
      <c r="T160" s="217"/>
      <c r="U160" s="217"/>
      <c r="V160" s="217"/>
      <c r="W160" s="217"/>
      <c r="X160" s="217"/>
      <c r="Y160" s="217"/>
      <c r="Z160" s="217"/>
    </row>
    <row r="161" spans="1:26" s="216" customFormat="1" ht="14.25" customHeight="1" x14ac:dyDescent="0.15">
      <c r="A161" s="209"/>
      <c r="B161" s="208"/>
      <c r="C161" s="210"/>
      <c r="D161" s="210"/>
      <c r="E161" s="207"/>
      <c r="F161" s="210"/>
      <c r="G161" s="192"/>
      <c r="H161" s="192"/>
      <c r="I161" s="192"/>
      <c r="J161" s="192"/>
      <c r="K161" s="192"/>
      <c r="L161" s="208"/>
      <c r="M161" s="208"/>
      <c r="N161" s="208"/>
      <c r="O161" s="217"/>
      <c r="P161" s="217"/>
      <c r="Q161" s="217"/>
      <c r="R161" s="217"/>
      <c r="S161" s="217"/>
      <c r="T161" s="217"/>
      <c r="U161" s="217"/>
      <c r="V161" s="217"/>
      <c r="W161" s="217"/>
      <c r="X161" s="217"/>
      <c r="Y161" s="217"/>
      <c r="Z161" s="217"/>
    </row>
    <row r="162" spans="1:26" s="216" customFormat="1" ht="14.25" customHeight="1" x14ac:dyDescent="0.15">
      <c r="A162" s="209"/>
      <c r="B162" s="208"/>
      <c r="C162" s="210"/>
      <c r="D162" s="210"/>
      <c r="E162" s="210"/>
      <c r="F162" s="210"/>
      <c r="G162" s="192"/>
      <c r="H162" s="192"/>
      <c r="I162" s="192"/>
      <c r="J162" s="192"/>
      <c r="K162" s="192"/>
      <c r="L162" s="208"/>
      <c r="M162" s="208"/>
      <c r="N162" s="208"/>
      <c r="O162" s="217"/>
      <c r="P162" s="217"/>
      <c r="Q162" s="217"/>
      <c r="R162" s="217"/>
      <c r="S162" s="217"/>
      <c r="T162" s="217"/>
      <c r="U162" s="217"/>
      <c r="V162" s="217"/>
      <c r="W162" s="217"/>
      <c r="X162" s="217"/>
      <c r="Y162" s="217"/>
      <c r="Z162" s="217"/>
    </row>
    <row r="163" spans="1:26" s="216" customFormat="1" ht="14.25" customHeight="1" x14ac:dyDescent="0.15">
      <c r="A163" s="209"/>
      <c r="B163" s="208"/>
      <c r="C163" s="207"/>
      <c r="D163" s="207"/>
      <c r="E163" s="207"/>
      <c r="F163" s="210"/>
      <c r="G163" s="192"/>
      <c r="H163" s="192"/>
      <c r="I163" s="192"/>
      <c r="J163" s="192"/>
      <c r="K163" s="192"/>
      <c r="L163" s="208"/>
      <c r="M163" s="208"/>
      <c r="N163" s="208"/>
      <c r="O163" s="217"/>
      <c r="P163" s="217"/>
      <c r="Q163" s="217"/>
      <c r="R163" s="217"/>
      <c r="S163" s="217"/>
      <c r="T163" s="217"/>
      <c r="U163" s="217"/>
      <c r="V163" s="217"/>
      <c r="W163" s="217"/>
      <c r="X163" s="217"/>
      <c r="Y163" s="217"/>
      <c r="Z163" s="217"/>
    </row>
    <row r="164" spans="1:26" s="216" customFormat="1" ht="14.25" customHeight="1" x14ac:dyDescent="0.15">
      <c r="A164" s="209"/>
      <c r="B164" s="208"/>
      <c r="C164" s="207"/>
      <c r="D164" s="207"/>
      <c r="E164" s="207"/>
      <c r="F164" s="207"/>
      <c r="G164" s="192"/>
      <c r="H164" s="192"/>
      <c r="I164" s="192"/>
      <c r="J164" s="192"/>
      <c r="K164" s="192"/>
      <c r="L164" s="208"/>
      <c r="M164" s="208"/>
      <c r="N164" s="208"/>
      <c r="O164" s="217"/>
      <c r="P164" s="217"/>
      <c r="Q164" s="217"/>
      <c r="R164" s="217"/>
      <c r="S164" s="217"/>
      <c r="T164" s="217"/>
      <c r="U164" s="217"/>
      <c r="V164" s="217"/>
      <c r="W164" s="217"/>
      <c r="X164" s="217"/>
      <c r="Y164" s="217"/>
      <c r="Z164" s="217"/>
    </row>
    <row r="165" spans="1:26" s="216" customFormat="1" ht="14.25" customHeight="1" x14ac:dyDescent="0.15">
      <c r="A165" s="209"/>
      <c r="B165" s="208"/>
      <c r="C165" s="207"/>
      <c r="D165" s="207"/>
      <c r="E165" s="210"/>
      <c r="F165" s="210"/>
      <c r="G165" s="192"/>
      <c r="H165" s="192"/>
      <c r="I165" s="192"/>
      <c r="J165" s="192"/>
      <c r="K165" s="192"/>
      <c r="L165" s="208"/>
      <c r="M165" s="208"/>
      <c r="N165" s="208"/>
    </row>
    <row r="166" spans="1:26" s="216" customFormat="1" ht="14.25" customHeight="1" x14ac:dyDescent="0.15">
      <c r="A166" s="209"/>
      <c r="B166" s="208"/>
      <c r="C166" s="210"/>
      <c r="D166" s="210"/>
      <c r="E166" s="207"/>
      <c r="F166" s="210"/>
      <c r="G166" s="192"/>
      <c r="H166" s="192"/>
      <c r="I166" s="192"/>
      <c r="J166" s="192"/>
      <c r="K166" s="192"/>
      <c r="L166" s="208"/>
      <c r="M166" s="208"/>
      <c r="N166" s="208"/>
    </row>
    <row r="167" spans="1:26" s="216" customFormat="1" ht="15.75" customHeight="1" x14ac:dyDescent="0.15">
      <c r="A167" s="209"/>
      <c r="B167" s="208"/>
      <c r="C167" s="210"/>
      <c r="D167" s="210"/>
      <c r="E167" s="210"/>
      <c r="F167" s="210"/>
      <c r="G167" s="192"/>
      <c r="H167" s="192"/>
      <c r="I167" s="192"/>
      <c r="J167" s="192"/>
      <c r="K167" s="192"/>
      <c r="L167" s="208"/>
      <c r="M167" s="208"/>
      <c r="N167" s="208"/>
    </row>
    <row r="168" spans="1:26" s="216" customFormat="1" ht="15.75" customHeight="1" x14ac:dyDescent="0.15">
      <c r="A168" s="209"/>
      <c r="B168" s="208"/>
      <c r="C168" s="210"/>
      <c r="D168" s="210"/>
      <c r="E168" s="207"/>
      <c r="F168" s="210"/>
      <c r="G168" s="192"/>
      <c r="H168" s="192"/>
      <c r="I168" s="192"/>
      <c r="J168" s="192"/>
      <c r="K168" s="192"/>
      <c r="L168" s="208"/>
      <c r="M168" s="208"/>
      <c r="N168" s="208"/>
    </row>
    <row r="169" spans="1:26" s="216" customFormat="1" ht="15.75" customHeight="1" x14ac:dyDescent="0.15">
      <c r="A169" s="209"/>
      <c r="B169" s="208"/>
      <c r="C169" s="210"/>
      <c r="D169" s="210"/>
      <c r="E169" s="210"/>
      <c r="F169" s="210"/>
      <c r="G169" s="192"/>
      <c r="H169" s="192"/>
      <c r="I169" s="192"/>
      <c r="J169" s="192"/>
      <c r="K169" s="192"/>
      <c r="L169" s="208"/>
      <c r="M169" s="208"/>
      <c r="N169" s="208"/>
    </row>
    <row r="170" spans="1:26" s="216" customFormat="1" ht="15.75" customHeight="1" x14ac:dyDescent="0.15">
      <c r="A170" s="209"/>
      <c r="B170" s="208"/>
      <c r="C170" s="210"/>
      <c r="D170" s="210"/>
      <c r="E170" s="210"/>
      <c r="F170" s="210"/>
      <c r="G170" s="192"/>
      <c r="H170" s="192"/>
      <c r="I170" s="192"/>
      <c r="J170" s="192"/>
      <c r="K170" s="192"/>
      <c r="L170" s="208"/>
      <c r="M170" s="208"/>
      <c r="N170" s="208"/>
    </row>
    <row r="171" spans="1:26" s="216" customFormat="1" ht="15.75" customHeight="1" x14ac:dyDescent="0.15">
      <c r="A171" s="209"/>
      <c r="B171" s="208"/>
      <c r="C171" s="210"/>
      <c r="D171" s="210"/>
      <c r="E171" s="210"/>
      <c r="F171" s="210"/>
      <c r="G171" s="192"/>
      <c r="H171" s="192"/>
      <c r="I171" s="192"/>
      <c r="J171" s="192"/>
      <c r="K171" s="192"/>
      <c r="L171" s="208"/>
      <c r="M171" s="208"/>
      <c r="N171" s="208"/>
    </row>
    <row r="172" spans="1:26" s="216" customFormat="1" ht="15.75" customHeight="1" x14ac:dyDescent="0.15">
      <c r="A172" s="209"/>
      <c r="B172" s="208"/>
      <c r="C172" s="210"/>
      <c r="D172" s="210"/>
      <c r="E172" s="210"/>
      <c r="F172" s="210"/>
      <c r="G172" s="192"/>
      <c r="H172" s="192"/>
      <c r="I172" s="192"/>
      <c r="J172" s="192"/>
      <c r="K172" s="192"/>
      <c r="L172" s="208"/>
      <c r="M172" s="208"/>
      <c r="N172" s="208"/>
    </row>
    <row r="173" spans="1:26" s="216" customFormat="1" ht="15.75" customHeight="1" x14ac:dyDescent="0.15">
      <c r="A173" s="209"/>
      <c r="B173" s="208"/>
      <c r="C173" s="210"/>
      <c r="D173" s="210"/>
      <c r="E173" s="210"/>
      <c r="F173" s="210"/>
      <c r="G173" s="192"/>
      <c r="H173" s="192"/>
      <c r="I173" s="192"/>
      <c r="J173" s="192"/>
      <c r="K173" s="192"/>
      <c r="L173" s="208"/>
      <c r="M173" s="208"/>
      <c r="N173" s="208"/>
    </row>
    <row r="174" spans="1:26" s="216" customFormat="1" ht="15.75" customHeight="1" x14ac:dyDescent="0.15">
      <c r="A174" s="209"/>
      <c r="B174" s="208"/>
      <c r="C174" s="210"/>
      <c r="D174" s="210"/>
      <c r="E174" s="210"/>
      <c r="F174" s="210"/>
      <c r="G174" s="192"/>
      <c r="H174" s="192"/>
      <c r="I174" s="192"/>
      <c r="J174" s="192"/>
      <c r="K174" s="192"/>
      <c r="L174" s="208"/>
      <c r="M174" s="208"/>
      <c r="N174" s="208"/>
    </row>
    <row r="175" spans="1:26" s="216" customFormat="1" ht="15.75" customHeight="1" x14ac:dyDescent="0.15">
      <c r="A175" s="209"/>
      <c r="B175" s="208"/>
      <c r="C175" s="210"/>
      <c r="D175" s="210"/>
      <c r="E175" s="210"/>
      <c r="F175" s="210"/>
      <c r="G175" s="192"/>
      <c r="H175" s="192"/>
      <c r="I175" s="192"/>
      <c r="J175" s="192"/>
      <c r="K175" s="192"/>
      <c r="L175" s="208"/>
      <c r="M175" s="208"/>
      <c r="N175" s="208"/>
    </row>
    <row r="176" spans="1:26" s="216" customFormat="1" ht="15.75" customHeight="1" x14ac:dyDescent="0.15">
      <c r="A176" s="209"/>
      <c r="B176" s="208"/>
      <c r="C176" s="210"/>
      <c r="D176" s="210"/>
      <c r="E176" s="210"/>
      <c r="F176" s="210"/>
      <c r="G176" s="192"/>
      <c r="H176" s="192"/>
      <c r="I176" s="192"/>
      <c r="J176" s="192"/>
      <c r="K176" s="192"/>
      <c r="L176" s="208"/>
      <c r="M176" s="208"/>
      <c r="N176" s="208"/>
    </row>
    <row r="177" spans="1:14" s="216" customFormat="1" ht="15.75" customHeight="1" x14ac:dyDescent="0.15">
      <c r="A177" s="209"/>
      <c r="B177" s="208"/>
      <c r="C177" s="210"/>
      <c r="D177" s="210"/>
      <c r="E177" s="210"/>
      <c r="F177" s="210"/>
      <c r="G177" s="192"/>
      <c r="H177" s="192"/>
      <c r="I177" s="192"/>
      <c r="J177" s="192"/>
      <c r="K177" s="192"/>
      <c r="L177" s="208"/>
      <c r="M177" s="208"/>
      <c r="N177" s="208"/>
    </row>
    <row r="178" spans="1:14" s="216" customFormat="1" ht="15.75" customHeight="1" x14ac:dyDescent="0.15">
      <c r="A178" s="209"/>
      <c r="B178" s="208"/>
      <c r="C178" s="210"/>
      <c r="D178" s="210"/>
      <c r="E178" s="210"/>
      <c r="F178" s="210"/>
      <c r="G178" s="192"/>
      <c r="H178" s="192"/>
      <c r="I178" s="192"/>
      <c r="J178" s="192"/>
      <c r="K178" s="192"/>
      <c r="L178" s="208"/>
      <c r="M178" s="208"/>
      <c r="N178" s="208"/>
    </row>
    <row r="179" spans="1:14" s="216" customFormat="1" ht="15.75" customHeight="1" x14ac:dyDescent="0.15">
      <c r="A179" s="209"/>
      <c r="B179" s="208"/>
      <c r="C179" s="210"/>
      <c r="D179" s="210"/>
      <c r="E179" s="210"/>
      <c r="F179" s="210"/>
      <c r="G179" s="192"/>
      <c r="H179" s="192"/>
      <c r="I179" s="192"/>
      <c r="J179" s="192"/>
      <c r="K179" s="192"/>
      <c r="L179" s="208"/>
      <c r="M179" s="208"/>
      <c r="N179" s="208"/>
    </row>
  </sheetData>
  <autoFilter ref="G1:K77"/>
  <mergeCells count="6">
    <mergeCell ref="L2:L3"/>
    <mergeCell ref="M2:M3"/>
    <mergeCell ref="N2:N3"/>
    <mergeCell ref="L1:N1"/>
    <mergeCell ref="D2:F2"/>
    <mergeCell ref="B1:F1"/>
  </mergeCells>
  <pageMargins left="0.7" right="0.7" top="0.75" bottom="0.75" header="0.3" footer="0.3"/>
  <pageSetup paperSize="9" orientation="portrait" horizontalDpi="4294967293" verticalDpi="4294967293"/>
  <drawing r:id="rId1"/>
  <legacyDrawing r:id="rId2"/>
  <extLst>
    <ext xmlns:x14="http://schemas.microsoft.com/office/spreadsheetml/2009/9/main" uri="{CCE6A557-97BC-4b89-ADB6-D9C93CAAB3DF}">
      <x14:dataValidations xmlns:xm="http://schemas.microsoft.com/office/excel/2006/main" xWindow="859" yWindow="319" count="5">
        <x14:dataValidation type="list" allowBlank="1" showInputMessage="1" showErrorMessage="1" prompt="Enter Y if you used association-endorsed software. Otherwise leave this cell blank.">
          <x14:formula1>
            <xm:f>Instructions!$K$45</xm:f>
          </x14:formula1>
          <xm:sqref>K4:K179</xm:sqref>
        </x14:dataValidation>
        <x14:dataValidation type="list" allowBlank="1" showInputMessage="1" showErrorMessage="1" prompt="You must use the association abbreviations as listed in the Instructions.">
          <x14:formula1>
            <xm:f>Instructions!$A$55:$A$56</xm:f>
          </x14:formula1>
          <xm:sqref>G4:G179</xm:sqref>
        </x14:dataValidation>
        <x14:dataValidation type="list" allowBlank="1" showInputMessage="1" showErrorMessage="1" prompt="You must use the game types as listed in the Instructions.">
          <x14:formula1>
            <xm:f>Instructions!$A$60:$A$64</xm:f>
          </x14:formula1>
          <xm:sqref>H4:H179</xm:sqref>
        </x14:dataValidation>
        <x14:dataValidation type="list" allowBlank="1" showInputMessage="1" showErrorMessage="1" prompt="You must use the positional abbreviations as listed in the Instructions.">
          <x14:formula1>
            <xm:f>Instructions!$A$67:$A$89</xm:f>
          </x14:formula1>
          <xm:sqref>I4:I1048576</xm:sqref>
        </x14:dataValidation>
        <x14:dataValidation type="list" allowBlank="1" showInputMessage="1" showErrorMessage="1" prompt="You must use the positional abbreviations as listed in the Instructions.">
          <x14:formula1>
            <xm:f>Instructions!$A$74:$A$89</xm:f>
          </x14:formula1>
          <xm:sqref>J4:J1048576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
  <sheetViews>
    <sheetView topLeftCell="A13" workbookViewId="0">
      <selection sqref="A1:M1"/>
    </sheetView>
  </sheetViews>
  <sheetFormatPr baseColWidth="10" defaultColWidth="14.5" defaultRowHeight="15.75" customHeight="1" x14ac:dyDescent="0.15"/>
  <cols>
    <col min="1" max="1" width="9" customWidth="1"/>
    <col min="2" max="2" width="7.1640625" customWidth="1"/>
    <col min="3" max="3" width="5.5" customWidth="1"/>
    <col min="4" max="4" width="5" customWidth="1"/>
    <col min="5" max="5" width="5.33203125" customWidth="1"/>
    <col min="6" max="6" width="8.5" customWidth="1"/>
    <col min="7" max="7" width="7.5" customWidth="1"/>
    <col min="8" max="8" width="12.5" customWidth="1"/>
    <col min="9" max="9" width="7.33203125" customWidth="1"/>
    <col min="10" max="10" width="5.5" customWidth="1"/>
    <col min="11" max="11" width="5" customWidth="1"/>
    <col min="12" max="12" width="5.83203125" customWidth="1"/>
    <col min="13" max="13" width="8.5" customWidth="1"/>
    <col min="14" max="14" width="5.5" customWidth="1"/>
    <col min="15" max="15" width="8.5" customWidth="1"/>
    <col min="16" max="16" width="10.6640625" customWidth="1"/>
    <col min="17" max="17" width="6.1640625" customWidth="1"/>
    <col min="18" max="18" width="11.5" customWidth="1"/>
  </cols>
  <sheetData>
    <row r="1" spans="1:20" ht="15.75" customHeight="1" x14ac:dyDescent="0.15">
      <c r="A1" s="302" t="s">
        <v>3</v>
      </c>
      <c r="B1" s="248"/>
      <c r="C1" s="248"/>
      <c r="D1" s="248"/>
      <c r="E1" s="248"/>
      <c r="F1" s="248"/>
      <c r="G1" s="248"/>
      <c r="H1" s="248"/>
      <c r="I1" s="248"/>
      <c r="J1" s="248"/>
      <c r="K1" s="248"/>
      <c r="L1" s="248"/>
      <c r="M1" s="248"/>
      <c r="N1" s="14"/>
      <c r="O1" s="14"/>
      <c r="P1" s="14"/>
      <c r="Q1" s="14"/>
      <c r="R1" s="14"/>
      <c r="S1" s="14"/>
      <c r="T1" s="14"/>
    </row>
    <row r="2" spans="1:20" ht="15.75" customHeight="1" x14ac:dyDescent="0.15">
      <c r="A2" s="300" t="s">
        <v>4</v>
      </c>
      <c r="B2" s="301"/>
      <c r="C2" s="301"/>
      <c r="D2" s="301"/>
      <c r="E2" s="301"/>
      <c r="F2" s="301"/>
      <c r="G2" s="301"/>
      <c r="H2" s="301"/>
      <c r="I2" s="301"/>
      <c r="J2" s="301"/>
      <c r="K2" s="301"/>
      <c r="L2" s="301"/>
      <c r="M2" s="301"/>
      <c r="N2" s="14"/>
      <c r="O2" s="14"/>
      <c r="P2" s="14"/>
      <c r="Q2" s="14"/>
      <c r="R2" s="14"/>
      <c r="S2" s="14"/>
      <c r="T2" s="14"/>
    </row>
    <row r="3" spans="1:20" ht="15.75" customHeight="1" x14ac:dyDescent="0.15">
      <c r="A3" s="22"/>
      <c r="B3" s="22"/>
      <c r="C3" s="22"/>
      <c r="D3" s="22"/>
      <c r="E3" s="22"/>
      <c r="F3" s="24"/>
      <c r="G3" s="24"/>
      <c r="H3" s="22"/>
      <c r="I3" s="22"/>
      <c r="J3" s="22"/>
      <c r="K3" s="22"/>
      <c r="L3" s="22"/>
      <c r="M3" s="24"/>
      <c r="N3" s="14"/>
      <c r="O3" s="14"/>
      <c r="P3" s="14"/>
      <c r="Q3" s="14"/>
      <c r="R3" s="14"/>
      <c r="S3" s="14"/>
      <c r="T3" s="14"/>
    </row>
    <row r="4" spans="1:20" ht="15.75" customHeight="1" x14ac:dyDescent="0.15">
      <c r="A4" s="26" t="s">
        <v>15</v>
      </c>
      <c r="B4" s="30" t="s">
        <v>16</v>
      </c>
      <c r="C4" s="30" t="s">
        <v>22</v>
      </c>
      <c r="D4" s="30" t="s">
        <v>23</v>
      </c>
      <c r="E4" s="30" t="s">
        <v>24</v>
      </c>
      <c r="F4" s="2"/>
      <c r="G4" s="31"/>
      <c r="H4" s="32" t="s">
        <v>25</v>
      </c>
      <c r="I4" s="33" t="s">
        <v>16</v>
      </c>
      <c r="J4" s="33" t="s">
        <v>22</v>
      </c>
      <c r="K4" s="33" t="s">
        <v>23</v>
      </c>
      <c r="L4" s="36" t="s">
        <v>24</v>
      </c>
      <c r="M4" s="37"/>
      <c r="N4" s="14"/>
      <c r="O4" s="14"/>
      <c r="P4" s="14"/>
      <c r="Q4" s="14"/>
      <c r="R4" s="14"/>
      <c r="S4" s="14"/>
      <c r="T4" s="14"/>
    </row>
    <row r="5" spans="1:20" ht="15.75" customHeight="1" x14ac:dyDescent="0.15">
      <c r="A5" s="38" t="s">
        <v>28</v>
      </c>
      <c r="B5" s="41">
        <f ca="1">COUNTIFS('Game History'!A:A,("&gt;"&amp;(TODAY()-365)),'Game History'!G:G,"WFTDA",'Game History'!H:H,"Champs",'Game History'!I:I,Instructions!A68)+COUNTIFS('Game History'!A:A,("&gt;"&amp;(TODAY()-365)),'Game History'!G:G,"WFTDA",'Game History'!H:H,"Playoff",'Game History'!I:I,Instructions!A68)</f>
        <v>0</v>
      </c>
      <c r="C5" s="43">
        <f ca="1">COUNTIFS('Game History'!A:A,("&gt;"&amp;(TODAY()-365)),'Game History'!G:G,"WFTDA",'Game History'!H:H,"Sanc",'Game History'!I:I,Instructions!A68)</f>
        <v>0</v>
      </c>
      <c r="D5" s="43">
        <f ca="1">COUNTIFS('Game History'!A:A,("&gt;"&amp;(TODAY()-365)),'Game History'!G:G,"WFTDA",'Game History'!H:H,"Reg",'Game History'!I:I,Instructions!A68)</f>
        <v>0</v>
      </c>
      <c r="E5" s="48">
        <f t="shared" ref="E5:E6" ca="1" si="0">SUM(B5,C5,D5)</f>
        <v>0</v>
      </c>
      <c r="F5" s="14"/>
      <c r="G5" s="31"/>
      <c r="H5" s="49" t="s">
        <v>28</v>
      </c>
      <c r="I5" s="41">
        <f ca="1">COUNTIFS('Game History'!A:A,("&gt;"&amp;(TODAY()-730)),'Game History'!G:G,"WFTDA",'Game History'!H:H,"Champs",'Game History'!I:I,Instructions!A68)+COUNTIFS('Game History'!A:A,("&gt;"&amp;(TODAY()-730)),'Game History'!G:G,"WFTDA",'Game History'!H:H,"Playoff",'Game History'!I:I,Instructions!A68)</f>
        <v>0</v>
      </c>
      <c r="J5" s="43">
        <f ca="1">COUNTIFS('Game History'!A:A,("&gt;"&amp;(TODAY()-730)),'Game History'!G:G,"WFTDA",'Game History'!H:H,"Sanc",'Game History'!I:I,Instructions!A68)</f>
        <v>0</v>
      </c>
      <c r="K5" s="43">
        <f ca="1">COUNTIFS('Game History'!A:A,("&gt;"&amp;(TODAY()-730)),'Game History'!G:G,"WFTDA",'Game History'!H:H,"Reg",'Game History'!I:I,Instructions!A68)</f>
        <v>0</v>
      </c>
      <c r="L5" s="48">
        <f t="shared" ref="L5:L6" ca="1" si="1">SUM(I5,J5,K5)</f>
        <v>0</v>
      </c>
      <c r="M5" s="14"/>
      <c r="N5" s="14"/>
      <c r="O5" s="14"/>
      <c r="P5" s="14"/>
      <c r="Q5" s="14"/>
      <c r="R5" s="14"/>
      <c r="S5" s="14"/>
      <c r="T5" s="14"/>
    </row>
    <row r="6" spans="1:20" ht="15.75" customHeight="1" x14ac:dyDescent="0.15">
      <c r="A6" s="59" t="s">
        <v>53</v>
      </c>
      <c r="B6" s="41">
        <f ca="1">COUNTIFS('Game History'!A:A,("&gt;"&amp;(TODAY()-365)),'Game History'!G:G,"WFTDA",'Game History'!H:H,"Champs",'Game History'!I:I,Instructions!A69)+COUNTIFS('Game History'!A:A,("&gt;"&amp;(TODAY()-365)),'Game History'!G:G,"WFTDA",'Game History'!H:H,"Playoff",'Game History'!I:I,Instructions!A69)+COUNTIFS('Game History'!A:A,("&gt;"&amp;(TODAY()-365)),'Game History'!G:G,"WFTDA",'Game History'!H:H,"Champs",'Game History'!I:I,Instructions!A70)+COUNTIFS('Game History'!A:A,("&gt;"&amp;(TODAY()-365)),'Game History'!G:G,"WFTDA",'Game History'!H:H,"Playoff",'Game History'!I:I,Instructions!A70)</f>
        <v>0</v>
      </c>
      <c r="C6" s="43">
        <f ca="1">COUNTIFS('Game History'!A:A,("&gt;"&amp;(TODAY()-365)),'Game History'!G:G,"WFTDA",'Game History'!H:H,"Sanc",'Game History'!I:I,Instructions!A69)</f>
        <v>0</v>
      </c>
      <c r="D6" s="43">
        <f ca="1">COUNTIFS('Game History'!A:A,("&gt;"&amp;(TODAY()-365)),'Game History'!G:G,"WFTDA",'Game History'!H:H,"Reg",'Game History'!I:I,Instructions!A69)</f>
        <v>0</v>
      </c>
      <c r="E6" s="48">
        <f t="shared" ca="1" si="0"/>
        <v>0</v>
      </c>
      <c r="F6" s="14"/>
      <c r="G6" s="31"/>
      <c r="H6" s="65" t="s">
        <v>53</v>
      </c>
      <c r="I6" s="41">
        <f ca="1">COUNTIFS('Game History'!A:A,("&gt;"&amp;(TODAY()-730)),'Game History'!G:G,"WFTDA",'Game History'!H:H,"Champs",'Game History'!I:I,Instructions!A69)+COUNTIFS('Game History'!A:A,("&gt;"&amp;(TODAY()-730)),'Game History'!G:G,"WFTDA",'Game History'!H:H,"Playoff",'Game History'!I:I,Instructions!A69)+COUNTIFS('Game History'!A:A,("&gt;"&amp;(TODAY()-730)),'Game History'!G:G,"WFTDA",'Game History'!H:H,"Champs",'Game History'!I:I,Instructions!A70)+COUNTIFS('Game History'!A:A,("&gt;"&amp;(TODAY()-730)),'Game History'!G:G,"WFTDA",'Game History'!H:H,"Playoff",'Game History'!I:I,Instructions!A70)</f>
        <v>0</v>
      </c>
      <c r="J6" s="43">
        <f ca="1">COUNTIFS('Game History'!A:A,("&gt;"&amp;(TODAY()-730)),'Game History'!G:G,"WFTDA",'Game History'!H:H,"Sanc",'Game History'!I:I,Instructions!A69)</f>
        <v>0</v>
      </c>
      <c r="K6" s="43">
        <f ca="1">COUNTIFS('Game History'!A:A,("&gt;"&amp;(TODAY()-730)),'Game History'!G:G,"WFTDA",'Game History'!H:H,"Reg",'Game History'!I:I,Instructions!A69)</f>
        <v>0</v>
      </c>
      <c r="L6" s="48">
        <f t="shared" ca="1" si="1"/>
        <v>0</v>
      </c>
      <c r="M6" s="14"/>
      <c r="N6" s="14"/>
      <c r="O6" s="14"/>
      <c r="P6" s="14"/>
      <c r="Q6" s="14"/>
      <c r="R6" s="14"/>
      <c r="S6" s="14"/>
      <c r="T6" s="14"/>
    </row>
    <row r="7" spans="1:20" ht="15.75" customHeight="1" x14ac:dyDescent="0.15">
      <c r="A7" s="59" t="s">
        <v>50</v>
      </c>
      <c r="B7" s="69" t="s">
        <v>51</v>
      </c>
      <c r="C7" s="43">
        <f ca="1">COUNTIFS('Game History'!A:A,("&gt;"&amp;(TODAY()-365)),'Game History'!G:G,"WFTDA",'Game History'!H:H,"Sanc",'Game History'!I:I,Instructions!A70)</f>
        <v>0</v>
      </c>
      <c r="D7" s="43">
        <f ca="1">COUNTIFS('Game History'!A:A,("&gt;"&amp;(TODAY()-365)),'Game History'!G:G,"WFTDA",'Game History'!H:H,"Reg",'Game History'!I:I,Instructions!A70)</f>
        <v>0</v>
      </c>
      <c r="E7" s="48">
        <f ca="1">SUM(C7+D7)</f>
        <v>0</v>
      </c>
      <c r="F7" s="14"/>
      <c r="G7" s="31"/>
      <c r="H7" s="65" t="s">
        <v>50</v>
      </c>
      <c r="I7" s="69" t="s">
        <v>51</v>
      </c>
      <c r="J7" s="43">
        <f ca="1">COUNTIFS('Game History'!A:A,("&gt;"&amp;(TODAY()-730)),'Game History'!G:G,"WFTDA",'Game History'!H:H,"Sanc",'Game History'!I:I,Instructions!A70)</f>
        <v>0</v>
      </c>
      <c r="K7" s="43">
        <f ca="1">COUNTIFS('Game History'!A:A,("&gt;"&amp;(TODAY()-730)),'Game History'!G:G,"WFTDA",'Game History'!H:H,"Reg",'Game History'!I:I,Instructions!A70)</f>
        <v>0</v>
      </c>
      <c r="L7" s="48">
        <f ca="1">SUM(J7+K7)</f>
        <v>0</v>
      </c>
      <c r="M7" s="14"/>
      <c r="N7" s="14"/>
      <c r="O7" s="14"/>
      <c r="P7" s="14"/>
      <c r="Q7" s="14"/>
      <c r="R7" s="14"/>
      <c r="S7" s="14"/>
      <c r="T7" s="14"/>
    </row>
    <row r="8" spans="1:20" ht="15.75" customHeight="1" x14ac:dyDescent="0.15">
      <c r="A8" s="59" t="s">
        <v>76</v>
      </c>
      <c r="B8" s="41">
        <f ca="1">COUNTIFS('Game History'!A:A,("&gt;"&amp;(TODAY()-365)),'Game History'!G:G,"WFTDA",'Game History'!H:H,"Champs",'Game History'!I:I,Instructions!A74)+COUNTIFS('Game History'!A:A,("&gt;"&amp;(TODAY()-365)),'Game History'!G:G,"WFTDA",'Game History'!H:H,"Playoff",'Game History'!I:I,Instructions!A74)+COUNTIFS('Game History'!A:A,("&gt;"&amp;(TODAY()-365)),'Game History'!G:G,"WFTDA",'Game History'!H:H,"Champs",'Game History'!J:J,Instructions!A74)+COUNTIFS('Game History'!A:A,("&gt;"&amp;(TODAY()-365)),'Game History'!G:G,"WFTDA",'Game History'!H:H,"Playoff",'Game History'!J:J,Instructions!A74)</f>
        <v>0</v>
      </c>
      <c r="C8" s="41">
        <f ca="1">COUNTIFS('Game History'!A:A,("&gt;"&amp;(TODAY()-365)),'Game History'!G:G,"WFTDA",'Game History'!H:H,"Sanc",'Game History'!I:I,Instructions!A74)+COUNTIFS('Game History'!A:A,("&gt;"&amp;(TODAY()-365)),'Game History'!G:G,"WFTDA",'Game History'!H:H,"Sanc",'Game History'!J:J,Instructions!A74)</f>
        <v>0</v>
      </c>
      <c r="D8" s="41">
        <f ca="1">COUNTIFS('Game History'!A:A,("&gt;"&amp;(TODAY()-365)),'Game History'!G:G,"WFTDA",'Game History'!H:H,"Reg",'Game History'!I:I,Instructions!A74)+COUNTIFS('Game History'!A:A,("&gt;"&amp;(TODAY()-365)),'Game History'!G:G,"WFTDA",'Game History'!H:H,"Reg",'Game History'!J:J,Instructions!A74)</f>
        <v>0</v>
      </c>
      <c r="E8" s="48">
        <f t="shared" ref="E8:E11" ca="1" si="2">SUM(B8,C8,D8)</f>
        <v>0</v>
      </c>
      <c r="F8" s="46"/>
      <c r="G8" s="31"/>
      <c r="H8" s="49" t="s">
        <v>76</v>
      </c>
      <c r="I8" s="41">
        <f ca="1">COUNTIFS('Game History'!A:A,("&gt;"&amp;(TODAY()-730)),'Game History'!G:G,"WFTDA",'Game History'!H:H,"Champs",'Game History'!I:I,Instructions!A74)+COUNTIFS('Game History'!A:A,("&gt;"&amp;(TODAY()-730)),'Game History'!G:G,"WFTDA",'Game History'!H:H,"Playoff",'Game History'!I:I,Instructions!A74)+COUNTIFS('Game History'!A:A,("&gt;"&amp;(TODAY()-730)),'Game History'!G:G,"WFTDA",'Game History'!H:H,"Champs",'Game History'!J:J,Instructions!A74)+COUNTIFS('Game History'!A:A,("&gt;"&amp;(TODAY()-730)),'Game History'!G:G,"WFTDA",'Game History'!H:H,"Playoff",'Game History'!J:J,Instructions!A74)</f>
        <v>0</v>
      </c>
      <c r="J8" s="41">
        <f ca="1">COUNTIFS('Game History'!A:A,("&gt;"&amp;(TODAY()-730)),'Game History'!G:G,"WFTDA",'Game History'!H:H,"Sanc",'Game History'!I:I,Instructions!A74)+COUNTIFS('Game History'!A:A,("&gt;"&amp;(TODAY()-730)),'Game History'!G:G,"WFTDA",'Game History'!H:H,"Sanc",'Game History'!J:J,Instructions!A74)</f>
        <v>0</v>
      </c>
      <c r="K8" s="41">
        <f ca="1">COUNTIFS('Game History'!A:A,("&gt;"&amp;(TODAY()-730)),'Game History'!G:G,"WFTDA",'Game History'!H:H,"Reg",'Game History'!I:I,Instructions!A74)+COUNTIFS('Game History'!A:A,("&gt;"&amp;(TODAY()-730)),'Game History'!G:G,"WFTDA",'Game History'!H:H,"Reg",'Game History'!J:J,Instructions!A74)</f>
        <v>0</v>
      </c>
      <c r="L8" s="48">
        <f t="shared" ref="L8:L11" ca="1" si="3">SUM(I8,J8,K8)</f>
        <v>0</v>
      </c>
      <c r="M8" s="46"/>
      <c r="N8" s="14"/>
      <c r="O8" s="14"/>
      <c r="P8" s="14"/>
      <c r="Q8" s="14"/>
      <c r="R8" s="14"/>
      <c r="S8" s="14"/>
      <c r="T8" s="14"/>
    </row>
    <row r="9" spans="1:20" ht="15.75" customHeight="1" x14ac:dyDescent="0.15">
      <c r="A9" s="38" t="s">
        <v>93</v>
      </c>
      <c r="B9" s="41">
        <f ca="1">COUNTIFS('Game History'!A:A,("&gt;"&amp;(TODAY()-365)),'Game History'!G:G,"WFTDA",'Game History'!H:H,"Champs",'Game History'!I:I,Instructions!A75)+COUNTIFS('Game History'!A:A,("&gt;"&amp;(TODAY()-365)),'Game History'!G:G,"WFTDA",'Game History'!H:H,"Playoff",'Game History'!I:I,Instructions!A75)+COUNTIFS('Game History'!A:A,("&gt;"&amp;(TODAY()-365)),'Game History'!G:G,"WFTDA",'Game History'!H:H,"Champs",'Game History'!J:J,Instructions!A75)+COUNTIFS('Game History'!A:A,("&gt;"&amp;(TODAY()-365)),'Game History'!G:G,"WFTDA",'Game History'!H:H,"Playoff",'Game History'!J:J,Instructions!A75)</f>
        <v>0</v>
      </c>
      <c r="C9" s="41">
        <f ca="1">COUNTIFS('Game History'!A:A,("&gt;"&amp;(TODAY()-365)),'Game History'!G:G,"WFTDA",'Game History'!H:H,"Sanc",'Game History'!I:I,Instructions!A75)+COUNTIFS('Game History'!A:A,("&gt;"&amp;(TODAY()-365)),'Game History'!G:G,"WFTDA",'Game History'!H:H,"Sanc",'Game History'!J:J,Instructions!A75)</f>
        <v>0</v>
      </c>
      <c r="D9" s="41">
        <f ca="1">COUNTIFS('Game History'!A:A,("&gt;"&amp;(TODAY()-365)),'Game History'!G:G,"WFTDA",'Game History'!H:H,"Reg",'Game History'!I:I,Instructions!A75)+COUNTIFS('Game History'!A:A,("&gt;"&amp;(TODAY()-365)),'Game History'!G:G,"WFTDA",'Game History'!H:H,"Reg",'Game History'!J:J,Instructions!A75)</f>
        <v>0</v>
      </c>
      <c r="E9" s="48">
        <f t="shared" ca="1" si="2"/>
        <v>0</v>
      </c>
      <c r="F9" s="46"/>
      <c r="G9" s="31"/>
      <c r="H9" s="49" t="s">
        <v>93</v>
      </c>
      <c r="I9" s="41">
        <f ca="1">COUNTIFS('Game History'!A:A,("&gt;"&amp;(TODAY()-730)),'Game History'!G:G,"WFTDA",'Game History'!H:H,"Champs",'Game History'!I:I,Instructions!A75)+COUNTIFS('Game History'!A:A,("&gt;"&amp;(TODAY()-730)),'Game History'!G:G,"WFTDA",'Game History'!H:H,"Playoff",'Game History'!I:I,Instructions!A75)+COUNTIFS('Game History'!A:A,("&gt;"&amp;(TODAY()-730)),'Game History'!G:G,"WFTDA",'Game History'!H:H,"Champs",'Game History'!J:J,Instructions!A75)+COUNTIFS('Game History'!A:A,("&gt;"&amp;(TODAY()-730)),'Game History'!G:G,"WFTDA",'Game History'!H:H,"Playoff",'Game History'!J:J,Instructions!A75)</f>
        <v>0</v>
      </c>
      <c r="J9" s="41">
        <f ca="1">COUNTIFS('Game History'!A:A,("&gt;"&amp;(TODAY()-730)),'Game History'!G:G,"WFTDA",'Game History'!H:H,"Sanc",'Game History'!I:I,Instructions!A75)+COUNTIFS('Game History'!A:A,("&gt;"&amp;(TODAY()-730)),'Game History'!G:G,"WFTDA",'Game History'!H:H,"Sanc",'Game History'!J:J,Instructions!A75)</f>
        <v>0</v>
      </c>
      <c r="K9" s="41">
        <f ca="1">COUNTIFS('Game History'!A:A,("&gt;"&amp;(TODAY()-730)),'Game History'!G:G,"WFTDA",'Game History'!H:H,"Reg",'Game History'!I:I,Instructions!A75)+COUNTIFS('Game History'!A:A,("&gt;"&amp;(TODAY()-730)),'Game History'!G:G,"WFTDA",'Game History'!H:H,"Reg",'Game History'!J:J,Instructions!A75)</f>
        <v>0</v>
      </c>
      <c r="L9" s="48">
        <f t="shared" ca="1" si="3"/>
        <v>0</v>
      </c>
      <c r="M9" s="46"/>
      <c r="N9" s="14"/>
      <c r="O9" s="14"/>
      <c r="P9" s="14"/>
      <c r="Q9" s="14"/>
      <c r="R9" s="14"/>
      <c r="S9" s="14"/>
      <c r="T9" s="14"/>
    </row>
    <row r="10" spans="1:20" ht="15.75" customHeight="1" x14ac:dyDescent="0.15">
      <c r="A10" s="59" t="s">
        <v>116</v>
      </c>
      <c r="B10" s="41">
        <f ca="1">COUNTIFS('Game History'!A:A,("&gt;"&amp;(TODAY()-365)),'Game History'!G:G,"WFTDA",'Game History'!H:H,"Champs",'Game History'!I:I,Instructions!A76)+COUNTIFS('Game History'!A:A,("&gt;"&amp;(TODAY()-365)),'Game History'!G:G,"WFTDA",'Game History'!H:H,"Playoff",'Game History'!I:I,Instructions!A76)+COUNTIFS('Game History'!A:A,("&gt;"&amp;(TODAY()-365)),'Game History'!G:G,"WFTDA",'Game History'!H:H,"Champs",'Game History'!J:J,Instructions!A76)+COUNTIFS('Game History'!A:A,("&gt;"&amp;(TODAY()-365)),'Game History'!G:G,"WFTDA",'Game History'!H:H,"Playoff",'Game History'!J:J,Instructions!A76)</f>
        <v>0</v>
      </c>
      <c r="C10" s="41">
        <f ca="1">COUNTIFS('Game History'!A:A,("&gt;"&amp;(TODAY()-365)),'Game History'!G:G,"WFTDA",'Game History'!H:H,"Sanc",'Game History'!I:I,Instructions!A76)+COUNTIFS('Game History'!A:A,("&gt;"&amp;(TODAY()-365)),'Game History'!G:G,"WFTDA",'Game History'!H:H,"Sanc",'Game History'!J:J,Instructions!A76)</f>
        <v>0</v>
      </c>
      <c r="D10" s="41">
        <f ca="1">COUNTIFS('Game History'!A:A,("&gt;"&amp;(TODAY()-365)),'Game History'!G:G,"WFTDA",'Game History'!H:H,"Reg",'Game History'!I:I,Instructions!A76)+COUNTIFS('Game History'!A:A,("&gt;"&amp;(TODAY()-365)),'Game History'!G:G,"WFTDA",'Game History'!H:H,"Reg",'Game History'!J:J,Instructions!A76)</f>
        <v>0</v>
      </c>
      <c r="E10" s="48">
        <f t="shared" ca="1" si="2"/>
        <v>0</v>
      </c>
      <c r="F10" s="14"/>
      <c r="G10" s="31"/>
      <c r="H10" s="65" t="s">
        <v>116</v>
      </c>
      <c r="I10" s="41">
        <f ca="1">COUNTIFS('Game History'!A:A,("&gt;"&amp;(TODAY()-730)),'Game History'!G:G,"WFTDA",'Game History'!H:H,"Champs",'Game History'!I:I,Instructions!A76)+COUNTIFS('Game History'!A:A,("&gt;"&amp;(TODAY()-730)),'Game History'!G:G,"WFTDA",'Game History'!H:H,"Playoff",'Game History'!I:I,Instructions!A76)+COUNTIFS('Game History'!A:A,("&gt;"&amp;(TODAY()-730)),'Game History'!G:G,"WFTDA",'Game History'!H:H,"Champs",'Game History'!J:J,Instructions!A76)+COUNTIFS('Game History'!A:A,("&gt;"&amp;(TODAY()-730)),'Game History'!G:G,"WFTDA",'Game History'!H:H,"Playoff",'Game History'!J:J,Instructions!A76)</f>
        <v>0</v>
      </c>
      <c r="J10" s="41">
        <f ca="1">COUNTIFS('Game History'!A:A,("&gt;"&amp;(TODAY()-730)),'Game History'!G:G,"WFTDA",'Game History'!H:H,"Sanc",'Game History'!I:I,Instructions!A76)+COUNTIFS('Game History'!A:A,("&gt;"&amp;(TODAY()-730)),'Game History'!G:G,"WFTDA",'Game History'!H:H,"Sanc",'Game History'!J:J,Instructions!A76)</f>
        <v>0</v>
      </c>
      <c r="K10" s="41">
        <f ca="1">COUNTIFS('Game History'!A:A,("&gt;"&amp;(TODAY()-730)),'Game History'!G:G,"WFTDA",'Game History'!H:H,"Reg",'Game History'!I:I,Instructions!A76)+COUNTIFS('Game History'!A:A,("&gt;"&amp;(TODAY()-730)),'Game History'!G:G,"WFTDA",'Game History'!H:H,"Reg",'Game History'!J:J,Instructions!A76)</f>
        <v>0</v>
      </c>
      <c r="L10" s="48">
        <f t="shared" ca="1" si="3"/>
        <v>0</v>
      </c>
      <c r="M10" s="14"/>
      <c r="N10" s="14"/>
      <c r="O10" s="14"/>
      <c r="P10" s="14"/>
      <c r="Q10" s="14"/>
      <c r="R10" s="14"/>
      <c r="S10" s="14"/>
      <c r="T10" s="14"/>
    </row>
    <row r="11" spans="1:20" ht="15.75" customHeight="1" x14ac:dyDescent="0.15">
      <c r="A11" s="59" t="s">
        <v>142</v>
      </c>
      <c r="B11" s="41">
        <f ca="1">COUNTIFS('Game History'!A:A,("&gt;"&amp;(TODAY()-365)),'Game History'!G:G,"WFTDA",'Game History'!H:H,"Champs",'Game History'!I:I,Instructions!A87)+COUNTIFS('Game History'!A:A,("&gt;"&amp;(TODAY()-365)),'Game History'!G:G,"WFTDA",'Game History'!H:H,"Playoff",'Game History'!I:I,Instructions!A87)</f>
        <v>0</v>
      </c>
      <c r="C11" s="43">
        <f ca="1">COUNTIFS('Game History'!A:A,("&gt;"&amp;(TODAY()-365)),'Game History'!G:G,"WFTDA",'Game History'!H:H,"Sanc",'Game History'!I:I,Instructions!A87)</f>
        <v>0</v>
      </c>
      <c r="D11" s="43">
        <f ca="1">COUNTIFS('Game History'!A:A,("&gt;"&amp;(TODAY()-365)),'Game History'!G:G,"WFTDA",'Game History'!H:H,"Reg",'Game History'!I:I,Instructions!A87)</f>
        <v>0</v>
      </c>
      <c r="E11" s="48">
        <f t="shared" ca="1" si="2"/>
        <v>0</v>
      </c>
      <c r="F11" s="14"/>
      <c r="G11" s="31"/>
      <c r="H11" s="65" t="s">
        <v>142</v>
      </c>
      <c r="I11" s="41">
        <f ca="1">COUNTIFS('Game History'!A:A,("&gt;"&amp;(TODAY()-730)),'Game History'!G:G,"WFTDA",'Game History'!H:H,"Champs",'Game History'!I:I,Instructions!A87)+COUNTIFS('Game History'!A:A,("&gt;"&amp;(TODAY()-730)),'Game History'!G:G,"WFTDA",'Game History'!H:H,"Playoff",'Game History'!I:I,Instructions!A87)</f>
        <v>0</v>
      </c>
      <c r="J11" s="43">
        <f ca="1">COUNTIFS('Game History'!A:A,("&gt;"&amp;(TODAY()-730)),'Game History'!G:G,"WFTDA",'Game History'!H:H,"Sanc",'Game History'!I:I,Instructions!A87)</f>
        <v>0</v>
      </c>
      <c r="K11" s="43">
        <f ca="1">COUNTIFS('Game History'!A:A,("&gt;"&amp;(TODAY()-730)),'Game History'!G:G,"WFTDA",'Game History'!H:H,"Reg",'Game History'!I:I,Instructions!A87)</f>
        <v>0</v>
      </c>
      <c r="L11" s="48">
        <f t="shared" ca="1" si="3"/>
        <v>0</v>
      </c>
      <c r="M11" s="14"/>
      <c r="N11" s="14"/>
      <c r="O11" s="14"/>
      <c r="P11" s="14"/>
      <c r="Q11" s="14"/>
      <c r="R11" s="14"/>
      <c r="S11" s="14"/>
      <c r="T11" s="14"/>
    </row>
    <row r="12" spans="1:20" ht="15.75" customHeight="1" x14ac:dyDescent="0.15">
      <c r="A12" s="38" t="s">
        <v>160</v>
      </c>
      <c r="B12" s="48">
        <f t="shared" ref="B12:E12" ca="1" si="4">SUM(B5:B11)</f>
        <v>0</v>
      </c>
      <c r="C12" s="48">
        <f t="shared" ca="1" si="4"/>
        <v>0</v>
      </c>
      <c r="D12" s="48">
        <f t="shared" ca="1" si="4"/>
        <v>0</v>
      </c>
      <c r="E12" s="48">
        <f t="shared" ca="1" si="4"/>
        <v>0</v>
      </c>
      <c r="F12" s="14"/>
      <c r="G12" s="31"/>
      <c r="H12" s="49" t="s">
        <v>160</v>
      </c>
      <c r="I12" s="48">
        <f t="shared" ref="I12:L12" ca="1" si="5">SUM(I5:I11)</f>
        <v>0</v>
      </c>
      <c r="J12" s="48">
        <f t="shared" ca="1" si="5"/>
        <v>0</v>
      </c>
      <c r="K12" s="48">
        <f t="shared" ca="1" si="5"/>
        <v>0</v>
      </c>
      <c r="L12" s="48">
        <f t="shared" ca="1" si="5"/>
        <v>0</v>
      </c>
      <c r="M12" s="14"/>
      <c r="N12" s="14"/>
      <c r="O12" s="14"/>
      <c r="P12" s="14"/>
      <c r="Q12" s="14"/>
      <c r="R12" s="14"/>
      <c r="S12" s="14"/>
      <c r="T12" s="14"/>
    </row>
    <row r="13" spans="1:20" ht="15.75" customHeight="1" x14ac:dyDescent="0.15">
      <c r="A13" s="24"/>
      <c r="B13" s="24"/>
      <c r="C13" s="24"/>
      <c r="D13" s="24"/>
      <c r="E13" s="24"/>
      <c r="F13" s="14"/>
      <c r="G13" s="14"/>
      <c r="H13" s="24"/>
      <c r="I13" s="24"/>
      <c r="J13" s="24"/>
      <c r="K13" s="24"/>
      <c r="L13" s="24"/>
      <c r="M13" s="14"/>
      <c r="N13" s="14"/>
      <c r="O13" s="14"/>
      <c r="P13" s="14"/>
      <c r="Q13" s="14"/>
      <c r="R13" s="14"/>
      <c r="S13" s="14"/>
      <c r="T13" s="14"/>
    </row>
    <row r="14" spans="1:20" ht="15.75" customHeight="1" x14ac:dyDescent="0.15">
      <c r="A14" s="14"/>
      <c r="B14" s="14"/>
      <c r="C14" s="14"/>
      <c r="D14" s="14"/>
      <c r="E14" s="14"/>
      <c r="F14" s="14"/>
      <c r="G14" s="14"/>
      <c r="H14" s="14"/>
      <c r="I14" s="14"/>
      <c r="J14" s="14"/>
      <c r="K14" s="14"/>
      <c r="L14" s="14"/>
      <c r="M14" s="14"/>
      <c r="N14" s="14"/>
      <c r="O14" s="14"/>
      <c r="P14" s="14"/>
      <c r="Q14" s="14"/>
      <c r="R14" s="14"/>
      <c r="S14" s="14"/>
      <c r="T14" s="14"/>
    </row>
    <row r="15" spans="1:20" ht="15.75" customHeight="1" x14ac:dyDescent="0.15">
      <c r="A15" s="300" t="s">
        <v>164</v>
      </c>
      <c r="B15" s="301"/>
      <c r="C15" s="301"/>
      <c r="D15" s="301"/>
      <c r="E15" s="301"/>
      <c r="F15" s="301"/>
      <c r="G15" s="301"/>
      <c r="H15" s="301"/>
      <c r="I15" s="301"/>
      <c r="J15" s="301"/>
      <c r="K15" s="301"/>
      <c r="L15" s="301"/>
      <c r="M15" s="301"/>
      <c r="N15" s="14"/>
      <c r="O15" s="14"/>
      <c r="P15" s="14"/>
      <c r="Q15" s="14"/>
      <c r="R15" s="14"/>
      <c r="S15" s="14"/>
      <c r="T15" s="14"/>
    </row>
    <row r="16" spans="1:20" ht="15.75" customHeight="1" x14ac:dyDescent="0.15">
      <c r="A16" s="22"/>
      <c r="B16" s="22"/>
      <c r="C16" s="22"/>
      <c r="D16" s="22"/>
      <c r="E16" s="22"/>
      <c r="F16" s="24"/>
      <c r="G16" s="24"/>
      <c r="H16" s="22"/>
      <c r="I16" s="22"/>
      <c r="J16" s="22"/>
      <c r="K16" s="22"/>
      <c r="L16" s="22"/>
      <c r="M16" s="24"/>
      <c r="N16" s="14"/>
      <c r="O16" s="14"/>
      <c r="P16" s="14"/>
      <c r="Q16" s="14"/>
      <c r="R16" s="14"/>
      <c r="S16" s="14"/>
      <c r="T16" s="14"/>
    </row>
    <row r="17" spans="1:20" ht="15.75" customHeight="1" x14ac:dyDescent="0.15">
      <c r="A17" s="115" t="s">
        <v>15</v>
      </c>
      <c r="B17" s="30" t="s">
        <v>16</v>
      </c>
      <c r="C17" s="30" t="s">
        <v>22</v>
      </c>
      <c r="D17" s="30" t="s">
        <v>23</v>
      </c>
      <c r="E17" s="30" t="s">
        <v>24</v>
      </c>
      <c r="F17" s="37"/>
      <c r="G17" s="31"/>
      <c r="H17" s="32" t="s">
        <v>25</v>
      </c>
      <c r="I17" s="33" t="s">
        <v>16</v>
      </c>
      <c r="J17" s="33" t="s">
        <v>22</v>
      </c>
      <c r="K17" s="33" t="s">
        <v>23</v>
      </c>
      <c r="L17" s="36" t="s">
        <v>24</v>
      </c>
      <c r="M17" s="37"/>
      <c r="N17" s="14"/>
      <c r="O17" s="14"/>
      <c r="P17" s="14"/>
      <c r="Q17" s="14"/>
      <c r="R17" s="14"/>
      <c r="S17" s="14"/>
      <c r="T17" s="14"/>
    </row>
    <row r="18" spans="1:20" ht="15.75" customHeight="1" x14ac:dyDescent="0.15">
      <c r="A18" s="38" t="s">
        <v>169</v>
      </c>
      <c r="B18" s="41">
        <f ca="1">COUNTIFS('Game History'!A:A,("&gt;"&amp;(TODAY()-365)),'Game History'!G:G,"WFTDA",'Game History'!H:H,"Champs",'Game History'!I:I,Instructions!A71)+COUNTIFS('Game History'!A:A,("&gt;"&amp;(TODAY()-365)),'Game History'!G:G,"WFTDA",'Game History'!H:H,"Playoff",'Game History'!I:I,Instructions!A71)</f>
        <v>0</v>
      </c>
      <c r="C18" s="43">
        <f ca="1">COUNTIFS('Game History'!A:A,("&gt;"&amp;(TODAY()-365)),'Game History'!G:G,"WFTDA",'Game History'!H:H,"Sanc",'Game History'!I:I,Instructions!A71)</f>
        <v>0</v>
      </c>
      <c r="D18" s="119">
        <f ca="1">COUNTIFS('Game History'!A:A,("&gt;"&amp;(TODAY()-365)),'Game History'!G:G,"WFTDA",'Game History'!H:H,"Reg",'Game History'!I:I,Instructions!A71)</f>
        <v>0</v>
      </c>
      <c r="E18" s="48">
        <f t="shared" ref="E18:E19" ca="1" si="6">SUM(B18+C18+D18)</f>
        <v>0</v>
      </c>
      <c r="F18" s="14"/>
      <c r="G18" s="31"/>
      <c r="H18" s="49" t="s">
        <v>169</v>
      </c>
      <c r="I18" s="41">
        <f ca="1">COUNTIFS('Game History'!A:A,("&gt;"&amp;(TODAY()-730)),'Game History'!G:G,"WFTDA",'Game History'!H:H,"Champs",'Game History'!I:I,Instructions!A71)+COUNTIFS('Game History'!A:A,("&gt;"&amp;(TODAY()-730)),'Game History'!G:G,"WFTDA",'Game History'!H:H,"Playoff",'Game History'!I:I,Instructions!A71)</f>
        <v>0</v>
      </c>
      <c r="J18" s="43">
        <f ca="1">COUNTIFS('Game History'!A:A,("&gt;"&amp;(TODAY()-730)),'Game History'!G:G,"WFTDA",'Game History'!H:H,"Sanc",'Game History'!I:I,Instructions!A71)</f>
        <v>0</v>
      </c>
      <c r="K18" s="119">
        <f ca="1">COUNTIFS('Game History'!A:A,("&gt;"&amp;(TODAY()-730)),'Game History'!G:G,"WFTDA",'Game History'!H:H,"Reg",'Game History'!I:I,Instructions!A71)</f>
        <v>0</v>
      </c>
      <c r="L18" s="48">
        <f t="shared" ref="L18:L19" ca="1" si="7">SUM(I18+J18+K18)</f>
        <v>0</v>
      </c>
      <c r="M18" s="14"/>
      <c r="N18" s="14"/>
      <c r="O18" s="14"/>
      <c r="P18" s="14"/>
      <c r="Q18" s="14"/>
      <c r="R18" s="14"/>
      <c r="S18" s="14"/>
      <c r="T18" s="14"/>
    </row>
    <row r="19" spans="1:20" ht="15.75" customHeight="1" x14ac:dyDescent="0.15">
      <c r="A19" s="59" t="s">
        <v>172</v>
      </c>
      <c r="B19" s="121">
        <f ca="1">COUNTIFS('Game History'!A:A,("&gt;"&amp;(TODAY()-365)),'Game History'!G:G,"WFTDA",'Game History'!H:H,"Champs",'Game History'!I:I,Instructions!A72)+COUNTIFS('Game History'!A:A,("&gt;"&amp;(TODAY()-365)),'Game History'!G:G,"WFTDA",'Game History'!H:H,"Playoff",'Game History'!I:I,Instructions!A72)+COUNTIFS('Game History'!A:A,("&gt;"&amp;(TODAY()-365)),'Game History'!G:G,"WFTDA",'Game History'!H:H,"Champs",'Game History'!I:I,Instructions!A73)+COUNTIFS('Game History'!A:A,("&gt;"&amp;(TODAY()-365)),'Game History'!G:G,"WFTDA",'Game History'!H:H,"Playoff",'Game History'!I:I,Instructions!A73)</f>
        <v>0</v>
      </c>
      <c r="C19" s="119">
        <f ca="1">COUNTIFS('Game History'!A:A,("&gt;"&amp;(TODAY()-365)),'Game History'!G:G,"WFTDA",'Game History'!H:H,"Sanc",'Game History'!I:I,Instructions!A72)</f>
        <v>0</v>
      </c>
      <c r="D19" s="119">
        <f ca="1">COUNTIFS('Game History'!A:A,("&gt;"&amp;(TODAY()-365)),'Game History'!G:G,"WFTDA",'Game History'!H:H,"Reg",'Game History'!I:I,Instructions!A72)</f>
        <v>0</v>
      </c>
      <c r="E19" s="123">
        <f t="shared" ca="1" si="6"/>
        <v>0</v>
      </c>
      <c r="F19" s="14"/>
      <c r="G19" s="31"/>
      <c r="H19" s="65" t="s">
        <v>172</v>
      </c>
      <c r="I19" s="121">
        <f ca="1">COUNTIFS('Game History'!A:A,("&gt;"&amp;(TODAY()-730)),'Game History'!G:G,"WFTDA",'Game History'!H:H,"Champs",'Game History'!I:I,Instructions!A72)+COUNTIFS('Game History'!A:A,("&gt;"&amp;(TODAY()-730)),'Game History'!G:G,"WFTDA",'Game History'!H:H,"Playoff",'Game History'!I:I,Instructions!A72)+COUNTIFS('Game History'!A:A,("&gt;"&amp;(TODAY()-730)),'Game History'!G:G,"WFTDA",'Game History'!H:H,"Champs",'Game History'!I:I,Instructions!A73)+COUNTIFS('Game History'!A:A,("&gt;"&amp;(TODAY()-730)),'Game History'!G:G,"WFTDA",'Game History'!H:H,"Playoff",'Game History'!I:I,Instructions!A73)</f>
        <v>0</v>
      </c>
      <c r="J19" s="43">
        <f ca="1">COUNTIFS('Game History'!A:A,("&gt;"&amp;(TODAY()-730)),'Game History'!G:G,"WFTDA",'Game History'!H:H,"Sanc",'Game History'!I:I,Instructions!A72)</f>
        <v>0</v>
      </c>
      <c r="K19" s="119">
        <f ca="1">COUNTIFS('Game History'!A:A,("&gt;"&amp;(TODAY()-730)),'Game History'!G:G,"WFTDA",'Game History'!H:H,"Reg",'Game History'!I:I,Instructions!A72)</f>
        <v>6</v>
      </c>
      <c r="L19" s="123">
        <f t="shared" ca="1" si="7"/>
        <v>6</v>
      </c>
      <c r="M19" s="14"/>
      <c r="N19" s="14"/>
      <c r="O19" s="14"/>
      <c r="P19" s="14"/>
      <c r="Q19" s="14"/>
      <c r="R19" s="14"/>
      <c r="S19" s="14"/>
      <c r="T19" s="14"/>
    </row>
    <row r="20" spans="1:20" ht="15.75" customHeight="1" x14ac:dyDescent="0.15">
      <c r="A20" s="59" t="s">
        <v>77</v>
      </c>
      <c r="B20" s="124" t="s">
        <v>51</v>
      </c>
      <c r="C20" s="119">
        <f ca="1">COUNTIFS('Game History'!A:A,("&gt;"&amp;(TODAY()-365)),'Game History'!G:G,"WFTDA",'Game History'!H:H,"Sanc",'Game History'!I:I,Instructions!A73)</f>
        <v>0</v>
      </c>
      <c r="D20" s="119">
        <f ca="1">COUNTIFS('Game History'!A:A,("&gt;"&amp;(TODAY()-365)),'Game History'!G:G,"WFTDA",'Game History'!H:H,"Reg",'Game History'!I:I,Instructions!A73)</f>
        <v>2</v>
      </c>
      <c r="E20" s="48">
        <f ca="1">SUM(C20+D20)</f>
        <v>2</v>
      </c>
      <c r="F20" s="125" t="s">
        <v>204</v>
      </c>
      <c r="G20" s="126"/>
      <c r="H20" s="65" t="s">
        <v>77</v>
      </c>
      <c r="I20" s="127" t="s">
        <v>51</v>
      </c>
      <c r="J20" s="43">
        <f ca="1">COUNTIFS('Game History'!A:A,("&gt;"&amp;(TODAY()-730)),'Game History'!G:G,"WFTDA",'Game History'!H:H,"Sanc",'Game History'!I:I,Instructions!A73)</f>
        <v>0</v>
      </c>
      <c r="K20" s="119">
        <f ca="1">COUNTIFS('Game History'!A:A,("&gt;"&amp;(TODAY()-730)),'Game History'!G:G,"WFTDA",'Game History'!H:H,"Reg",'Game History'!I:I,Instructions!A73)</f>
        <v>2</v>
      </c>
      <c r="L20" s="48">
        <f ca="1">SUM(J20+K20)</f>
        <v>2</v>
      </c>
      <c r="M20" s="128" t="s">
        <v>204</v>
      </c>
      <c r="N20" s="14"/>
      <c r="O20" s="14"/>
      <c r="P20" s="14"/>
      <c r="Q20" s="14"/>
      <c r="R20" s="14"/>
      <c r="S20" s="14"/>
      <c r="T20" s="14"/>
    </row>
    <row r="21" spans="1:20" ht="15.75" customHeight="1" x14ac:dyDescent="0.15">
      <c r="A21" s="59" t="s">
        <v>107</v>
      </c>
      <c r="B21" s="130">
        <f ca="1">COUNTIFS('Game History'!A:A,("&gt;"&amp;(TODAY()-365)),'Game History'!G:G,"WFTDA",'Game History'!H:H,"Champs",'Game History'!I:I,Instructions!A77)+COUNTIFS('Game History'!A:A,("&gt;"&amp;(TODAY()-365)),'Game History'!G:G,"WFTDA",'Game History'!H:H,"Playoff",'Game History'!I:I,Instructions!A77)+COUNTIFS('Game History'!A:A,("&gt;"&amp;(TODAY()-365)),'Game History'!G:G,"WFTDA",'Game History'!H:H,"Champs",'Game History'!J:J,Instructions!A77)+COUNTIFS('Game History'!A:A,("&gt;"&amp;(TODAY()-365)),'Game History'!G:G,"WFTDA",'Game History'!H:H,"Playoff",'Game History'!J:J,Instructions!A77)</f>
        <v>0</v>
      </c>
      <c r="C21" s="130">
        <f ca="1">COUNTIFS('Game History'!A:A,("&gt;"&amp;(TODAY()-365)),'Game History'!G:G,"WFTDA",'Game History'!H:H,"Sanc",'Game History'!I:I,Instructions!A77)+COUNTIFS('Game History'!A:A,("&gt;"&amp;(TODAY()-365)),'Game History'!G:G,"WFTDA",'Game History'!H:H,"Sanc",'Game History'!J:J,Instructions!A77)</f>
        <v>1</v>
      </c>
      <c r="D21" s="130">
        <f ca="1">COUNTIFS('Game History'!A:A,("&gt;"&amp;(TODAY()-365)),'Game History'!G:G,"WFTDA",'Game History'!H:H,"Reg",'Game History'!I:I,Instructions!A77)+COUNTIFS('Game History'!A:A,("&gt;"&amp;(TODAY()-365)),'Game History'!G:G,"WFTDA",'Game History'!H:H,"Reg",'Game History'!J:J,Instructions!A77)</f>
        <v>3</v>
      </c>
      <c r="E21" s="48">
        <f t="shared" ref="E21:E31" ca="1" si="8">SUM(B21+C21+D21)</f>
        <v>4</v>
      </c>
      <c r="F21" s="41">
        <f ca="1">COUNTIFS('Game History'!A:A,("&gt;"&amp;(TODAY()-365)),'Game History'!G:G,"WFTDA",'Game History'!I:I,A21,'Game History'!K:K,"Y")+COUNTIFS('Game History'!A:A,("&gt;"&amp;(TODAY()-365)),'Game History'!G:G,"WFTDA",'Game History'!J:J,A21,'Game History'!K:K,"Y")</f>
        <v>0</v>
      </c>
      <c r="G21" s="126"/>
      <c r="H21" s="65" t="s">
        <v>107</v>
      </c>
      <c r="I21" s="130">
        <f ca="1">COUNTIFS('Game History'!A:A,("&gt;"&amp;(TODAY()-730)),'Game History'!G:G,"WFTDA",'Game History'!H:H,"Champs",'Game History'!I:I,Instructions!A77)+COUNTIFS('Game History'!A:A,("&gt;"&amp;(TODAY()-730)),'Game History'!G:G,"WFTDA",'Game History'!H:H,"Playoff",'Game History'!I:I,Instructions!A77)+COUNTIFS('Game History'!A:A,("&gt;"&amp;(TODAY()-730)),'Game History'!G:G,"WFTDA",'Game History'!H:H,"Champs",'Game History'!J:J,Instructions!A77)+COUNTIFS('Game History'!A:A,("&gt;"&amp;(TODAY()-730)),'Game History'!G:G,"WFTDA",'Game History'!H:H,"Playoff",'Game History'!J:J,Instructions!A77)</f>
        <v>0</v>
      </c>
      <c r="J21" s="41">
        <f ca="1">COUNTIFS('Game History'!A:A,("&gt;"&amp;(TODAY()-730)),'Game History'!G:G,"WFTDA",'Game History'!H:H,"Sanc",'Game History'!I:I,Instructions!A77)+COUNTIFS('Game History'!A:A,("&gt;"&amp;(TODAY()-730)),'Game History'!G:G,"WFTDA",'Game History'!H:H,"Sanc",'Game History'!J:J,Instructions!A77)</f>
        <v>1</v>
      </c>
      <c r="K21" s="130">
        <f ca="1">COUNTIFS('Game History'!A:A,("&gt;"&amp;(TODAY()-730)),'Game History'!G:G,"WFTDA",'Game History'!H:H,"Reg",'Game History'!I:I,Instructions!A77)+COUNTIFS('Game History'!A:A,("&gt;"&amp;(TODAY()-730)),'Game History'!G:G,"WFTDA",'Game History'!H:H,"Reg",'Game History'!J:J,Instructions!A77)</f>
        <v>3</v>
      </c>
      <c r="L21" s="48">
        <f t="shared" ref="L21:L31" ca="1" si="9">SUM(I21+J21+K21)</f>
        <v>4</v>
      </c>
      <c r="M21" s="41">
        <f ca="1">COUNTIFS('Game History'!A:A,("&gt;"&amp;(TODAY()-730)),'Game History'!G:G,"WFTDA",'Game History'!I:I,A21,'Game History'!K:K,"Y")+COUNTIFS('Game History'!A:A,("&gt;"&amp;(TODAY()-730)),'Game History'!G:G,"WFTDA",'Game History'!J:J,A21,'Game History'!K:K,"Y")</f>
        <v>0</v>
      </c>
      <c r="N21" s="14"/>
      <c r="O21" s="14"/>
      <c r="P21" s="14"/>
      <c r="Q21" s="14"/>
      <c r="R21" s="14"/>
      <c r="S21" s="14"/>
      <c r="T21" s="14"/>
    </row>
    <row r="22" spans="1:20" ht="15.75" customHeight="1" x14ac:dyDescent="0.15">
      <c r="A22" s="59" t="s">
        <v>118</v>
      </c>
      <c r="B22" s="130">
        <f ca="1">COUNTIFS('Game History'!A:A,("&gt;"&amp;(TODAY()-365)),'Game History'!G:G,"WFTDA",'Game History'!H:H,"Champs",'Game History'!I:I,Instructions!A78)+COUNTIFS('Game History'!A:A,("&gt;"&amp;(TODAY()-365)),'Game History'!G:G,"WFTDA",'Game History'!H:H,"Playoff",'Game History'!I:I,Instructions!A78)+COUNTIFS('Game History'!A:A,("&gt;"&amp;(TODAY()-365)),'Game History'!G:G,"WFTDA",'Game History'!H:H,"Champs",'Game History'!J:J,Instructions!A78)+COUNTIFS('Game History'!A:A,("&gt;"&amp;(TODAY()-365)),'Game History'!G:G,"WFTDA",'Game History'!H:H,"Playoff",'Game History'!J:J,Instructions!A78)</f>
        <v>0</v>
      </c>
      <c r="C22" s="130">
        <f ca="1">COUNTIFS('Game History'!A:A,("&gt;"&amp;(TODAY()-365)),'Game History'!G:G,"WFTDA",'Game History'!H:H,"Sanc",'Game History'!I:I,Instructions!A78)+COUNTIFS('Game History'!A:A,("&gt;"&amp;(TODAY()-365)),'Game History'!G:G,"WFTDA",'Game History'!H:H,"Sanc",'Game History'!J:J,Instructions!A78)</f>
        <v>0</v>
      </c>
      <c r="D22" s="130">
        <f ca="1">COUNTIFS('Game History'!A:A,("&gt;"&amp;(TODAY()-365)),'Game History'!G:G,"WFTDA",'Game History'!H:H,"Reg",'Game History'!I:I,Instructions!A78)+COUNTIFS('Game History'!A:A,("&gt;"&amp;(TODAY()-365)),'Game History'!G:G,"WFTDA",'Game History'!H:H,"Reg",'Game History'!J:J,Instructions!A78)</f>
        <v>0</v>
      </c>
      <c r="E22" s="48">
        <f t="shared" ca="1" si="8"/>
        <v>0</v>
      </c>
      <c r="F22" s="41">
        <f ca="1">COUNTIFS('Game History'!A:A,("&gt;"&amp;(TODAY()-365)),'Game History'!G:G,"WFTDA",'Game History'!I:I,A22,'Game History'!K:K,"Y")+COUNTIFS('Game History'!A:A,("&gt;"&amp;(TODAY()-365)),'Game History'!G:G,"WFTDA",'Game History'!J:J,A22,'Game History'!K:K,"Y")</f>
        <v>0</v>
      </c>
      <c r="G22" s="126"/>
      <c r="H22" s="65" t="s">
        <v>118</v>
      </c>
      <c r="I22" s="130">
        <f ca="1">COUNTIFS('Game History'!A:A,("&gt;"&amp;(TODAY()-730)),'Game History'!G:G,"WFTDA",'Game History'!H:H,"Champs",'Game History'!I:I,Instructions!A78)+COUNTIFS('Game History'!A:A,("&gt;"&amp;(TODAY()-730)),'Game History'!G:G,"WFTDA",'Game History'!H:H,"Playoff",'Game History'!I:I,Instructions!A78)+COUNTIFS('Game History'!A:A,("&gt;"&amp;(TODAY()-730)),'Game History'!G:G,"WFTDA",'Game History'!H:H,"Champs",'Game History'!J:J,Instructions!A78)+COUNTIFS('Game History'!A:A,("&gt;"&amp;(TODAY()-730)),'Game History'!G:G,"WFTDA",'Game History'!H:H,"Playoff",'Game History'!J:J,Instructions!A78)</f>
        <v>0</v>
      </c>
      <c r="J22" s="41">
        <f ca="1">COUNTIFS('Game History'!A:A,("&gt;"&amp;(TODAY()-730)),'Game History'!G:G,"WFTDA",'Game History'!H:H,"Sanc",'Game History'!I:I,Instructions!A78)+COUNTIFS('Game History'!A:A,("&gt;"&amp;(TODAY()-730)),'Game History'!G:G,"WFTDA",'Game History'!H:H,"Sanc",'Game History'!J:J,Instructions!A78)</f>
        <v>0</v>
      </c>
      <c r="K22" s="130">
        <f ca="1">COUNTIFS('Game History'!A:A,("&gt;"&amp;(TODAY()-730)),'Game History'!G:G,"WFTDA",'Game History'!H:H,"Reg",'Game History'!I:I,Instructions!A78)+COUNTIFS('Game History'!A:A,("&gt;"&amp;(TODAY()-730)),'Game History'!G:G,"WFTDA",'Game History'!H:H,"Reg",'Game History'!J:J,Instructions!A78)</f>
        <v>0</v>
      </c>
      <c r="L22" s="48">
        <f t="shared" ca="1" si="9"/>
        <v>0</v>
      </c>
      <c r="M22" s="41">
        <f ca="1">COUNTIFS('Game History'!A:A,("&gt;"&amp;(TODAY()-730)),'Game History'!G:G,"WFTDA",'Game History'!I:I,A22,'Game History'!K:K,"Y")+COUNTIFS('Game History'!A:A,("&gt;"&amp;(TODAY()-730)),'Game History'!G:G,"WFTDA",'Game History'!J:J,A22,'Game History'!K:K,"Y")</f>
        <v>0</v>
      </c>
      <c r="N22" s="14"/>
      <c r="O22" s="14"/>
      <c r="P22" s="14"/>
      <c r="Q22" s="14"/>
      <c r="R22" s="14"/>
      <c r="S22" s="14"/>
      <c r="T22" s="14"/>
    </row>
    <row r="23" spans="1:20" ht="15.75" customHeight="1" x14ac:dyDescent="0.15">
      <c r="A23" s="59" t="s">
        <v>131</v>
      </c>
      <c r="B23" s="130">
        <f ca="1">COUNTIFS('Game History'!A:A,("&gt;"&amp;(TODAY()-365)),'Game History'!G:G,"WFTDA",'Game History'!H:H,"Champs",'Game History'!I:I,Instructions!A79)+COUNTIFS('Game History'!A:A,("&gt;"&amp;(TODAY()-365)),'Game History'!G:G,"WFTDA",'Game History'!H:H,"Playoff",'Game History'!I:I,Instructions!A79)+COUNTIFS('Game History'!A:A,("&gt;"&amp;(TODAY()-365)),'Game History'!G:G,"WFTDA",'Game History'!H:H,"Champs",'Game History'!J:J,Instructions!A79)+COUNTIFS('Game History'!A:A,("&gt;"&amp;(TODAY()-365)),'Game History'!G:G,"WFTDA",'Game History'!H:H,"Playoff",'Game History'!J:J,Instructions!A79)</f>
        <v>0</v>
      </c>
      <c r="C23" s="130">
        <f ca="1">COUNTIFS('Game History'!A:A,("&gt;"&amp;(TODAY()-365)),'Game History'!G:G,"WFTDA",'Game History'!H:H,"Sanc",'Game History'!I:I,Instructions!A79)+COUNTIFS('Game History'!A:A,("&gt;"&amp;(TODAY()-365)),'Game History'!G:G,"WFTDA",'Game History'!H:H,"Sanc",'Game History'!J:J,Instructions!A79)</f>
        <v>0</v>
      </c>
      <c r="D23" s="130">
        <f ca="1">COUNTIFS('Game History'!A:A,("&gt;"&amp;(TODAY()-365)),'Game History'!G:G,"WFTDA",'Game History'!H:H,"Reg",'Game History'!I:I,Instructions!A79)+COUNTIFS('Game History'!A:A,("&gt;"&amp;(TODAY()-365)),'Game History'!G:G,"WFTDA",'Game History'!H:H,"Reg",'Game History'!J:J,Instructions!A79)</f>
        <v>0</v>
      </c>
      <c r="E23" s="48">
        <f t="shared" ca="1" si="8"/>
        <v>0</v>
      </c>
      <c r="F23" s="41">
        <f ca="1">COUNTIFS('Game History'!A:A,("&gt;"&amp;(TODAY()-365)),'Game History'!G:G,"WFTDA",'Game History'!I:I,A23,'Game History'!K:K,"Y")+COUNTIFS('Game History'!A:A,("&gt;"&amp;(TODAY()-365)),'Game History'!G:G,"WFTDA",'Game History'!J:J,A23,'Game History'!K:K,"Y")</f>
        <v>0</v>
      </c>
      <c r="G23" s="126"/>
      <c r="H23" s="65" t="s">
        <v>131</v>
      </c>
      <c r="I23" s="130">
        <f ca="1">COUNTIFS('Game History'!A:A,("&gt;"&amp;(TODAY()-730)),'Game History'!G:G,"WFTDA",'Game History'!H:H,"Champs",'Game History'!I:I,Instructions!A79)+COUNTIFS('Game History'!A:A,("&gt;"&amp;(TODAY()-730)),'Game History'!G:G,"WFTDA",'Game History'!H:H,"Playoff",'Game History'!I:I,Instructions!A79)+COUNTIFS('Game History'!A:A,("&gt;"&amp;(TODAY()-730)),'Game History'!G:G,"WFTDA",'Game History'!H:H,"Champs",'Game History'!J:J,Instructions!A79)+COUNTIFS('Game History'!A:A,("&gt;"&amp;(TODAY()-730)),'Game History'!G:G,"WFTDA",'Game History'!H:H,"Playoff",'Game History'!J:J,Instructions!A79)</f>
        <v>0</v>
      </c>
      <c r="J23" s="41">
        <f ca="1">COUNTIFS('Game History'!A:A,("&gt;"&amp;(TODAY()-730)),'Game History'!G:G,"WFTDA",'Game History'!H:H,"Sanc",'Game History'!I:I,Instructions!A79)+COUNTIFS('Game History'!A:A,("&gt;"&amp;(TODAY()-730)),'Game History'!G:G,"WFTDA",'Game History'!H:H,"Sanc",'Game History'!J:J,Instructions!A79)</f>
        <v>0</v>
      </c>
      <c r="K23" s="130">
        <f ca="1">COUNTIFS('Game History'!A:A,("&gt;"&amp;(TODAY()-730)),'Game History'!G:G,"WFTDA",'Game History'!H:H,"Reg",'Game History'!I:I,Instructions!A79)+COUNTIFS('Game History'!A:A,("&gt;"&amp;(TODAY()-730)),'Game History'!G:G,"WFTDA",'Game History'!H:H,"Reg",'Game History'!J:J,Instructions!A79)</f>
        <v>0</v>
      </c>
      <c r="L23" s="48">
        <f t="shared" ca="1" si="9"/>
        <v>0</v>
      </c>
      <c r="M23" s="41">
        <f ca="1">COUNTIFS('Game History'!A:A,("&gt;"&amp;(TODAY()-730)),'Game History'!G:G,"WFTDA",'Game History'!I:I,A23,'Game History'!K:K,"Y")+COUNTIFS('Game History'!A:A,("&gt;"&amp;(TODAY()-730)),'Game History'!G:G,"WFTDA",'Game History'!J:J,A23,'Game History'!K:K,"Y")</f>
        <v>0</v>
      </c>
      <c r="N23" s="14"/>
      <c r="O23" s="14"/>
      <c r="P23" s="14"/>
      <c r="Q23" s="14"/>
      <c r="R23" s="14"/>
      <c r="S23" s="14"/>
      <c r="T23" s="14"/>
    </row>
    <row r="24" spans="1:20" ht="15.75" customHeight="1" x14ac:dyDescent="0.15">
      <c r="A24" s="59" t="s">
        <v>144</v>
      </c>
      <c r="B24" s="130">
        <f ca="1">COUNTIFS('Game History'!A:A,("&gt;"&amp;(TODAY()-365)),'Game History'!G:G,"WFTDA",'Game History'!H:H,"Champs",'Game History'!I:I,Instructions!A80)+COUNTIFS('Game History'!A:A,("&gt;"&amp;(TODAY()-365)),'Game History'!G:G,"WFTDA",'Game History'!H:H,"Playoff",'Game History'!I:I,Instructions!A80)+COUNTIFS('Game History'!A:A,("&gt;"&amp;(TODAY()-365)),'Game History'!G:G,"WFTDA",'Game History'!H:H,"Champs",'Game History'!J:J,Instructions!A80)+COUNTIFS('Game History'!A:A,("&gt;"&amp;(TODAY()-365)),'Game History'!G:G,"WFTDA",'Game History'!H:H,"Playoff",'Game History'!J:J,Instructions!A80)</f>
        <v>0</v>
      </c>
      <c r="C24" s="130">
        <f ca="1">COUNTIFS('Game History'!A:A,("&gt;"&amp;(TODAY()-365)),'Game History'!G:G,"WFTDA",'Game History'!H:H,"Sanc",'Game History'!I:I,Instructions!A80)+COUNTIFS('Game History'!A:A,("&gt;"&amp;(TODAY()-365)),'Game History'!G:G,"WFTDA",'Game History'!H:H,"Sanc",'Game History'!J:J,Instructions!A80)</f>
        <v>0</v>
      </c>
      <c r="D24" s="130">
        <f ca="1">COUNTIFS('Game History'!A:A,("&gt;"&amp;(TODAY()-365)),'Game History'!G:G,"WFTDA",'Game History'!H:H,"Reg",'Game History'!I:I,Instructions!A80)+COUNTIFS('Game History'!A:A,("&gt;"&amp;(TODAY()-365)),'Game History'!G:G,"WFTDA",'Game History'!H:H,"Reg",'Game History'!J:J,Instructions!A80)</f>
        <v>0</v>
      </c>
      <c r="E24" s="150">
        <f t="shared" ca="1" si="8"/>
        <v>0</v>
      </c>
      <c r="F24" s="41">
        <f ca="1">COUNTIFS('Game History'!A:A,("&gt;"&amp;(TODAY()-365)),'Game History'!G:G,"WFTDA",'Game History'!I:I,A24,'Game History'!K:K,"Y")+COUNTIFS('Game History'!A:A,("&gt;"&amp;(TODAY()-365)),'Game History'!G:G,"WFTDA",'Game History'!J:J,A24,'Game History'!K:K,"Y")</f>
        <v>0</v>
      </c>
      <c r="G24" s="126"/>
      <c r="H24" s="65" t="s">
        <v>144</v>
      </c>
      <c r="I24" s="130">
        <f ca="1">COUNTIFS('Game History'!A:A,("&gt;"&amp;(TODAY()-730)),'Game History'!G:G,"WFTDA",'Game History'!H:H,"Champs",'Game History'!I:I,Instructions!A80)+COUNTIFS('Game History'!A:A,("&gt;"&amp;(TODAY()-730)),'Game History'!G:G,"WFTDA",'Game History'!H:H,"Playoff",'Game History'!I:I,Instructions!A80)+COUNTIFS('Game History'!A:A,("&gt;"&amp;(TODAY()-730)),'Game History'!G:G,"WFTDA",'Game History'!H:H,"Champs",'Game History'!J:J,Instructions!A80)+COUNTIFS('Game History'!A:A,("&gt;"&amp;(TODAY()-730)),'Game History'!G:G,"WFTDA",'Game History'!H:H,"Playoff",'Game History'!J:J,Instructions!A80)</f>
        <v>0</v>
      </c>
      <c r="J24" s="41">
        <f ca="1">COUNTIFS('Game History'!A:A,("&gt;"&amp;(TODAY()-730)),'Game History'!G:G,"WFTDA",'Game History'!H:H,"Sanc",'Game History'!I:I,Instructions!A80)+COUNTIFS('Game History'!A:A,("&gt;"&amp;(TODAY()-730)),'Game History'!G:G,"WFTDA",'Game History'!H:H,"Sanc",'Game History'!J:J,Instructions!A80)</f>
        <v>0</v>
      </c>
      <c r="K24" s="130">
        <f ca="1">COUNTIFS('Game History'!A:A,("&gt;"&amp;(TODAY()-730)),'Game History'!G:G,"WFTDA",'Game History'!H:H,"Reg",'Game History'!I:I,Instructions!A80)+COUNTIFS('Game History'!A:A,("&gt;"&amp;(TODAY()-730)),'Game History'!G:G,"WFTDA",'Game History'!H:H,"Reg",'Game History'!J:J,Instructions!A80)</f>
        <v>0</v>
      </c>
      <c r="L24" s="150">
        <f t="shared" ca="1" si="9"/>
        <v>0</v>
      </c>
      <c r="M24" s="41">
        <f ca="1">COUNTIFS('Game History'!A:A,("&gt;"&amp;(TODAY()-730)),'Game History'!G:G,"WFTDA",'Game History'!I:I,A24,'Game History'!K:K,"Y")+COUNTIFS('Game History'!A:A,("&gt;"&amp;(TODAY()-730)),'Game History'!G:G,"WFTDA",'Game History'!J:J,A24,'Game History'!K:K,"Y")</f>
        <v>0</v>
      </c>
      <c r="N24" s="14"/>
      <c r="O24" s="14"/>
      <c r="P24" s="14"/>
      <c r="Q24" s="14"/>
      <c r="R24" s="14"/>
      <c r="S24" s="14"/>
      <c r="T24" s="14"/>
    </row>
    <row r="25" spans="1:20" ht="15.75" customHeight="1" x14ac:dyDescent="0.15">
      <c r="A25" s="59" t="s">
        <v>159</v>
      </c>
      <c r="B25" s="130">
        <f ca="1">COUNTIFS('Game History'!A:A,("&gt;"&amp;(TODAY()-365)),'Game History'!G:G,"WFTDA",'Game History'!H:H,"Champs",'Game History'!I:I,Instructions!A81)+COUNTIFS('Game History'!A:A,("&gt;"&amp;(TODAY()-365)),'Game History'!G:G,"WFTDA",'Game History'!H:H,"Playoff",'Game History'!I:I,Instructions!A81)+COUNTIFS('Game History'!A:A,("&gt;"&amp;(TODAY()-365)),'Game History'!G:G,"WFTDA",'Game History'!H:H,"Champs",'Game History'!J:J,Instructions!A81)+COUNTIFS('Game History'!A:A,("&gt;"&amp;(TODAY()-365)),'Game History'!G:G,"WFTDA",'Game History'!H:H,"Playoff",'Game History'!J:J,Instructions!A81)</f>
        <v>0</v>
      </c>
      <c r="C25" s="130">
        <f ca="1">COUNTIFS('Game History'!A:A,("&gt;"&amp;(TODAY()-365)),'Game History'!G:G,"WFTDA",'Game History'!H:H,"Sanc",'Game History'!I:I,Instructions!A81)+COUNTIFS('Game History'!A:A,("&gt;"&amp;(TODAY()-365)),'Game History'!G:G,"WFTDA",'Game History'!H:H,"Sanc",'Game History'!J:J,Instructions!A81)</f>
        <v>0</v>
      </c>
      <c r="D25" s="130">
        <f ca="1">COUNTIFS('Game History'!A:A,("&gt;"&amp;(TODAY()-365)),'Game History'!G:G,"WFTDA",'Game History'!H:H,"Reg",'Game History'!I:I,Instructions!A81)+COUNTIFS('Game History'!A:A,("&gt;"&amp;(TODAY()-365)),'Game History'!G:G,"WFTDA",'Game History'!H:H,"Reg",'Game History'!J:J,Instructions!A81)</f>
        <v>11</v>
      </c>
      <c r="E25" s="48">
        <f t="shared" ca="1" si="8"/>
        <v>11</v>
      </c>
      <c r="F25" s="41">
        <f ca="1">COUNTIFS('Game History'!A:A,("&gt;"&amp;(TODAY()-365)),'Game History'!G:G,"WFTDA",'Game History'!I:I,A25,'Game History'!K:K,"Y")+COUNTIFS('Game History'!A:A,("&gt;"&amp;(TODAY()-365)),'Game History'!G:G,"WFTDA",'Game History'!J:J,A25,'Game History'!K:K,"Y")</f>
        <v>0</v>
      </c>
      <c r="G25" s="126"/>
      <c r="H25" s="65" t="s">
        <v>159</v>
      </c>
      <c r="I25" s="130">
        <f ca="1">COUNTIFS('Game History'!A:A,("&gt;"&amp;(TODAY()-730)),'Game History'!G:G,"WFTDA",'Game History'!H:H,"Champs",'Game History'!I:I,Instructions!A81)+COUNTIFS('Game History'!A:A,("&gt;"&amp;(TODAY()-730)),'Game History'!G:G,"WFTDA",'Game History'!H:H,"Playoff",'Game History'!I:I,Instructions!A81)+COUNTIFS('Game History'!A:A,("&gt;"&amp;(TODAY()-730)),'Game History'!G:G,"WFTDA",'Game History'!H:H,"Champs",'Game History'!J:J,Instructions!A81)+COUNTIFS('Game History'!A:A,("&gt;"&amp;(TODAY()-730)),'Game History'!G:G,"WFTDA",'Game History'!H:H,"Playoff",'Game History'!J:J,Instructions!A81)</f>
        <v>0</v>
      </c>
      <c r="J25" s="41">
        <f ca="1">COUNTIFS('Game History'!A:A,("&gt;"&amp;(TODAY()-730)),'Game History'!G:G,"WFTDA",'Game History'!H:H,"Sanc",'Game History'!I:I,Instructions!A81)+COUNTIFS('Game History'!A:A,("&gt;"&amp;(TODAY()-730)),'Game History'!G:G,"WFTDA",'Game History'!H:H,"Sanc",'Game History'!J:J,Instructions!A81)</f>
        <v>0</v>
      </c>
      <c r="K25" s="130">
        <f ca="1">COUNTIFS('Game History'!A:A,("&gt;"&amp;(TODAY()-730)),'Game History'!G:G,"WFTDA",'Game History'!H:H,"Reg",'Game History'!I:I,Instructions!A81)+COUNTIFS('Game History'!A:A,("&gt;"&amp;(TODAY()-730)),'Game History'!G:G,"WFTDA",'Game History'!H:H,"Reg",'Game History'!J:J,Instructions!A81)</f>
        <v>19</v>
      </c>
      <c r="L25" s="48">
        <f t="shared" ca="1" si="9"/>
        <v>19</v>
      </c>
      <c r="M25" s="41">
        <f ca="1">COUNTIFS('Game History'!A:A,("&gt;"&amp;(TODAY()-730)),'Game History'!G:G,"WFTDA",'Game History'!I:I,A25,'Game History'!K:K,"Y")+COUNTIFS('Game History'!A:A,("&gt;"&amp;(TODAY()-730)),'Game History'!G:G,"WFTDA",'Game History'!J:J,A25,'Game History'!K:K,"Y")</f>
        <v>0</v>
      </c>
      <c r="N25" s="14"/>
      <c r="O25" s="14"/>
      <c r="P25" s="14"/>
      <c r="Q25" s="14"/>
      <c r="R25" s="14"/>
      <c r="S25" s="14"/>
      <c r="T25" s="14"/>
    </row>
    <row r="26" spans="1:20" ht="15.75" customHeight="1" x14ac:dyDescent="0.15">
      <c r="A26" s="59" t="s">
        <v>167</v>
      </c>
      <c r="B26" s="130">
        <f ca="1">COUNTIFS('Game History'!A:A,("&gt;"&amp;(TODAY()-365)),'Game History'!G:G,"WFTDA",'Game History'!H:H,"Champs",'Game History'!I:I,Instructions!A82)+COUNTIFS('Game History'!A:A,("&gt;"&amp;(TODAY()-365)),'Game History'!G:G,"WFTDA",'Game History'!H:H,"Playoff",'Game History'!I:I,Instructions!A82)+COUNTIFS('Game History'!A:A,("&gt;"&amp;(TODAY()-365)),'Game History'!G:G,"WFTDA",'Game History'!H:H,"Champs",'Game History'!J:J,Instructions!A82)+COUNTIFS('Game History'!A:A,("&gt;"&amp;(TODAY()-365)),'Game History'!G:G,"WFTDA",'Game History'!H:H,"Playoff",'Game History'!J:J,Instructions!A82)</f>
        <v>0</v>
      </c>
      <c r="C26" s="130">
        <f ca="1">COUNTIFS('Game History'!A:A,("&gt;"&amp;(TODAY()-365)),'Game History'!G:G,"WFTDA",'Game History'!H:H,"Sanc",'Game History'!I:I,Instructions!A82)+COUNTIFS('Game History'!A:A,("&gt;"&amp;(TODAY()-365)),'Game History'!G:G,"WFTDA",'Game History'!H:H,"Sanc",'Game History'!J:J,Instructions!A82)</f>
        <v>0</v>
      </c>
      <c r="D26" s="130">
        <f ca="1">COUNTIFS('Game History'!A:A,("&gt;"&amp;(TODAY()-365)),'Game History'!G:G,"WFTDA",'Game History'!H:H,"Reg",'Game History'!I:I,Instructions!A82)+COUNTIFS('Game History'!A:A,("&gt;"&amp;(TODAY()-365)),'Game History'!G:G,"WFTDA",'Game History'!H:H,"Reg",'Game History'!J:J,Instructions!A82)</f>
        <v>0</v>
      </c>
      <c r="E26" s="48">
        <f t="shared" ca="1" si="8"/>
        <v>0</v>
      </c>
      <c r="F26" s="41">
        <f ca="1">COUNTIFS('Game History'!A:A,("&gt;"&amp;(TODAY()-365)),'Game History'!G:G,"WFTDA",'Game History'!I:I,A26,'Game History'!K:K,"Y")+COUNTIFS('Game History'!A:A,("&gt;"&amp;(TODAY()-365)),'Game History'!G:G,"WFTDA",'Game History'!J:J,A26,'Game History'!K:K,"Y")</f>
        <v>0</v>
      </c>
      <c r="G26" s="126"/>
      <c r="H26" s="65" t="s">
        <v>167</v>
      </c>
      <c r="I26" s="130">
        <f ca="1">COUNTIFS('Game History'!A:A,("&gt;"&amp;(TODAY()-730)),'Game History'!G:G,"WFTDA",'Game History'!H:H,"Champs",'Game History'!I:I,Instructions!A82)+COUNTIFS('Game History'!A:A,("&gt;"&amp;(TODAY()-730)),'Game History'!G:G,"WFTDA",'Game History'!H:H,"Playoff",'Game History'!I:I,Instructions!A82)+COUNTIFS('Game History'!A:A,("&gt;"&amp;(TODAY()-730)),'Game History'!G:G,"WFTDA",'Game History'!H:H,"Champs",'Game History'!J:J,Instructions!A82)+COUNTIFS('Game History'!A:A,("&gt;"&amp;(TODAY()-730)),'Game History'!G:G,"WFTDA",'Game History'!H:H,"Playoff",'Game History'!J:J,Instructions!A82)</f>
        <v>0</v>
      </c>
      <c r="J26" s="41">
        <f ca="1">COUNTIFS('Game History'!A:A,("&gt;"&amp;(TODAY()-730)),'Game History'!G:G,"WFTDA",'Game History'!H:H,"Sanc",'Game History'!I:I,Instructions!A82)+COUNTIFS('Game History'!A:A,("&gt;"&amp;(TODAY()-730)),'Game History'!G:G,"WFTDA",'Game History'!H:H,"Sanc",'Game History'!J:J,Instructions!A82)</f>
        <v>0</v>
      </c>
      <c r="K26" s="130">
        <f ca="1">COUNTIFS('Game History'!A:A,("&gt;"&amp;(TODAY()-730)),'Game History'!G:G,"WFTDA",'Game History'!H:H,"Reg",'Game History'!I:I,Instructions!A82)+COUNTIFS('Game History'!A:A,("&gt;"&amp;(TODAY()-730)),'Game History'!G:G,"WFTDA",'Game History'!H:H,"Reg",'Game History'!J:J,Instructions!A82)</f>
        <v>1</v>
      </c>
      <c r="L26" s="48">
        <f t="shared" ca="1" si="9"/>
        <v>1</v>
      </c>
      <c r="M26" s="41">
        <f ca="1">COUNTIFS('Game History'!A:A,("&gt;"&amp;(TODAY()-730)),'Game History'!G:G,"WFTDA",'Game History'!I:I,A26,'Game History'!K:K,"Y")+COUNTIFS('Game History'!A:A,("&gt;"&amp;(TODAY()-730)),'Game History'!G:G,"WFTDA",'Game History'!J:J,A26,'Game History'!K:K,"Y")</f>
        <v>0</v>
      </c>
      <c r="N26" s="14"/>
      <c r="O26" s="14"/>
      <c r="P26" s="14"/>
      <c r="Q26" s="14"/>
      <c r="R26" s="14"/>
      <c r="S26" s="14"/>
      <c r="T26" s="14"/>
    </row>
    <row r="27" spans="1:20" ht="15.75" customHeight="1" x14ac:dyDescent="0.15">
      <c r="A27" s="59" t="s">
        <v>177</v>
      </c>
      <c r="B27" s="130">
        <f ca="1">COUNTIFS('Game History'!A:A,("&gt;"&amp;(TODAY()-365)),'Game History'!G:G,"WFTDA",'Game History'!H:H,"Champs",'Game History'!I:I,Instructions!A83)+COUNTIFS('Game History'!A:A,("&gt;"&amp;(TODAY()-365)),'Game History'!G:G,"WFTDA",'Game History'!H:H,"Playoff",'Game History'!I:I,Instructions!A83)+COUNTIFS('Game History'!A:A,("&gt;"&amp;(TODAY()-365)),'Game History'!G:G,"WFTDA",'Game History'!H:H,"Champs",'Game History'!J:J,Instructions!A83)+COUNTIFS('Game History'!A:A,("&gt;"&amp;(TODAY()-365)),'Game History'!G:G,"WFTDA",'Game History'!H:H,"Playoff",'Game History'!J:J,Instructions!A83)</f>
        <v>0</v>
      </c>
      <c r="C27" s="130">
        <f ca="1">COUNTIFS('Game History'!A:A,("&gt;"&amp;(TODAY()-365)),'Game History'!G:G,"WFTDA",'Game History'!H:H,"Sanc",'Game History'!I:I,Instructions!A83)+COUNTIFS('Game History'!A:A,("&gt;"&amp;(TODAY()-365)),'Game History'!G:G,"WFTDA",'Game History'!H:H,"Sanc",'Game History'!J:J,Instructions!A83)</f>
        <v>5</v>
      </c>
      <c r="D27" s="130">
        <f ca="1">COUNTIFS('Game History'!A:A,("&gt;"&amp;(TODAY()-365)),'Game History'!G:G,"WFTDA",'Game History'!H:H,"Reg",'Game History'!I:I,Instructions!A83)+COUNTIFS('Game History'!A:A,("&gt;"&amp;(TODAY()-365)),'Game History'!G:G,"WFTDA",'Game History'!H:H,"Reg",'Game History'!J:J,Instructions!A83)</f>
        <v>6</v>
      </c>
      <c r="E27" s="48">
        <f t="shared" ca="1" si="8"/>
        <v>11</v>
      </c>
      <c r="F27" s="41">
        <f ca="1">COUNTIFS('Game History'!A:A,("&gt;"&amp;(TODAY()-365)),'Game History'!G:G,"WFTDA",'Game History'!I:I,A27,'Game History'!K:K,"Y")+COUNTIFS('Game History'!A:A,("&gt;"&amp;(TODAY()-365)),'Game History'!G:G,"WFTDA",'Game History'!J:J,A27,'Game History'!K:K,"Y")</f>
        <v>0</v>
      </c>
      <c r="G27" s="126"/>
      <c r="H27" s="65" t="s">
        <v>177</v>
      </c>
      <c r="I27" s="130">
        <f ca="1">COUNTIFS('Game History'!A:A,("&gt;"&amp;(TODAY()-730)),'Game History'!G:G,"WFTDA",'Game History'!H:H,"Champs",'Game History'!I:I,Instructions!A83)+COUNTIFS('Game History'!A:A,("&gt;"&amp;(TODAY()-730)),'Game History'!G:G,"WFTDA",'Game History'!H:H,"Playoff",'Game History'!I:I,Instructions!A83)+COUNTIFS('Game History'!A:A,("&gt;"&amp;(TODAY()-730)),'Game History'!G:G,"WFTDA",'Game History'!H:H,"Champs",'Game History'!J:J,Instructions!A83)+COUNTIFS('Game History'!A:A,("&gt;"&amp;(TODAY()-730)),'Game History'!G:G,"WFTDA",'Game History'!H:H,"Playoff",'Game History'!J:J,Instructions!A83)</f>
        <v>0</v>
      </c>
      <c r="J27" s="41">
        <f ca="1">COUNTIFS('Game History'!A:A,("&gt;"&amp;(TODAY()-730)),'Game History'!G:G,"WFTDA",'Game History'!H:H,"Sanc",'Game History'!I:I,Instructions!A83)+COUNTIFS('Game History'!A:A,("&gt;"&amp;(TODAY()-730)),'Game History'!G:G,"WFTDA",'Game History'!H:H,"Sanc",'Game History'!J:J,Instructions!A83)</f>
        <v>5</v>
      </c>
      <c r="K27" s="130">
        <f ca="1">COUNTIFS('Game History'!A:A,("&gt;"&amp;(TODAY()-730)),'Game History'!G:G,"WFTDA",'Game History'!H:H,"Reg",'Game History'!I:I,Instructions!A83)+COUNTIFS('Game History'!A:A,("&gt;"&amp;(TODAY()-730)),'Game History'!G:G,"WFTDA",'Game History'!H:H,"Reg",'Game History'!J:J,Instructions!A83)</f>
        <v>10</v>
      </c>
      <c r="L27" s="48">
        <f t="shared" ca="1" si="9"/>
        <v>15</v>
      </c>
      <c r="M27" s="41">
        <f ca="1">COUNTIFS('Game History'!A:A,("&gt;"&amp;(TODAY()-730)),'Game History'!G:G,"WFTDA",'Game History'!I:I,A27,'Game History'!K:K,"Y")+COUNTIFS('Game History'!A:A,("&gt;"&amp;(TODAY()-730)),'Game History'!G:G,"WFTDA",'Game History'!J:J,A27,'Game History'!K:K,"Y")</f>
        <v>0</v>
      </c>
      <c r="N27" s="14"/>
      <c r="O27" s="14"/>
      <c r="P27" s="14"/>
      <c r="Q27" s="14"/>
      <c r="R27" s="14"/>
      <c r="S27" s="14"/>
      <c r="T27" s="14"/>
    </row>
    <row r="28" spans="1:20" ht="15.75" customHeight="1" x14ac:dyDescent="0.15">
      <c r="A28" s="59" t="s">
        <v>184</v>
      </c>
      <c r="B28" s="130">
        <f ca="1">COUNTIFS('Game History'!A:A,("&gt;"&amp;(TODAY()-365)),'Game History'!G:G,"WFTDA",'Game History'!H:H,"Champs",'Game History'!I:I,Instructions!A84)+COUNTIFS('Game History'!A:A,("&gt;"&amp;(TODAY()-365)),'Game History'!G:G,"WFTDA",'Game History'!H:H,"Playoff",'Game History'!I:I,Instructions!A84)+COUNTIFS('Game History'!A:A,("&gt;"&amp;(TODAY()-365)),'Game History'!G:G,"WFTDA",'Game History'!H:H,"Champs",'Game History'!J:J,Instructions!A84)+COUNTIFS('Game History'!A:A,("&gt;"&amp;(TODAY()-365)),'Game History'!G:G,"WFTDA",'Game History'!H:H,"Playoff",'Game History'!J:J,Instructions!A84)</f>
        <v>0</v>
      </c>
      <c r="C28" s="130">
        <f ca="1">COUNTIFS('Game History'!A:A,("&gt;"&amp;(TODAY()-365)),'Game History'!G:G,"WFTDA",'Game History'!H:H,"Sanc",'Game History'!I:I,Instructions!A84)+COUNTIFS('Game History'!A:A,("&gt;"&amp;(TODAY()-365)),'Game History'!G:G,"WFTDA",'Game History'!H:H,"Sanc",'Game History'!J:J,Instructions!A84)</f>
        <v>0</v>
      </c>
      <c r="D28" s="130">
        <f ca="1">COUNTIFS('Game History'!A:A,("&gt;"&amp;(TODAY()-365)),'Game History'!G:G,"WFTDA",'Game History'!H:H,"Reg",'Game History'!I:I,Instructions!A84)+COUNTIFS('Game History'!A:A,("&gt;"&amp;(TODAY()-365)),'Game History'!G:G,"WFTDA",'Game History'!H:H,"Reg",'Game History'!J:J,Instructions!A84)</f>
        <v>2</v>
      </c>
      <c r="E28" s="48">
        <f t="shared" ca="1" si="8"/>
        <v>2</v>
      </c>
      <c r="F28" s="41">
        <f ca="1">COUNTIFS('Game History'!A:A,("&gt;"&amp;(TODAY()-365)),'Game History'!G:G,"WFTDA",'Game History'!I:I,A28,'Game History'!K:K,"Y")+COUNTIFS('Game History'!A:A,("&gt;"&amp;(TODAY()-365)),'Game History'!G:G,"WFTDA",'Game History'!J:J,A28,'Game History'!K:K,"Y")</f>
        <v>0</v>
      </c>
      <c r="G28" s="126"/>
      <c r="H28" s="65" t="s">
        <v>184</v>
      </c>
      <c r="I28" s="130">
        <f ca="1">COUNTIFS('Game History'!A:A,("&gt;"&amp;(TODAY()-730)),'Game History'!G:G,"WFTDA",'Game History'!H:H,"Champs",'Game History'!I:I,Instructions!A84)+COUNTIFS('Game History'!A:A,("&gt;"&amp;(TODAY()-730)),'Game History'!G:G,"WFTDA",'Game History'!H:H,"Playoff",'Game History'!I:I,Instructions!A84)+COUNTIFS('Game History'!A:A,("&gt;"&amp;(TODAY()-730)),'Game History'!G:G,"WFTDA",'Game History'!H:H,"Champs",'Game History'!J:J,Instructions!A84)+COUNTIFS('Game History'!A:A,("&gt;"&amp;(TODAY()-730)),'Game History'!G:G,"WFTDA",'Game History'!H:H,"Playoff",'Game History'!J:J,Instructions!A84)</f>
        <v>0</v>
      </c>
      <c r="J28" s="41">
        <f ca="1">COUNTIFS('Game History'!A:A,("&gt;"&amp;(TODAY()-730)),'Game History'!G:G,"WFTDA",'Game History'!H:H,"Sanc",'Game History'!I:I,Instructions!A84)+COUNTIFS('Game History'!A:A,("&gt;"&amp;(TODAY()-730)),'Game History'!G:G,"WFTDA",'Game History'!H:H,"Sanc",'Game History'!J:J,Instructions!A84)</f>
        <v>0</v>
      </c>
      <c r="K28" s="130">
        <f ca="1">COUNTIFS('Game History'!A:A,("&gt;"&amp;(TODAY()-730)),'Game History'!G:G,"WFTDA",'Game History'!H:H,"Reg",'Game History'!I:I,Instructions!A84)+COUNTIFS('Game History'!A:A,("&gt;"&amp;(TODAY()-730)),'Game History'!G:G,"WFTDA",'Game History'!H:H,"Reg",'Game History'!J:J,Instructions!A84)</f>
        <v>2</v>
      </c>
      <c r="L28" s="48">
        <f t="shared" ca="1" si="9"/>
        <v>2</v>
      </c>
      <c r="M28" s="41">
        <f ca="1">COUNTIFS('Game History'!A:A,("&gt;"&amp;(TODAY()-730)),'Game History'!G:G,"WFTDA",'Game History'!I:I,A28,'Game History'!K:K,"Y")+COUNTIFS('Game History'!A:A,("&gt;"&amp;(TODAY()-730)),'Game History'!G:G,"WFTDA",'Game History'!J:J,A28,'Game History'!K:K,"Y")</f>
        <v>0</v>
      </c>
      <c r="N28" s="14"/>
      <c r="O28" s="14"/>
      <c r="P28" s="14"/>
      <c r="Q28" s="14"/>
      <c r="R28" s="14"/>
      <c r="S28" s="14"/>
      <c r="T28" s="14"/>
    </row>
    <row r="29" spans="1:20" ht="15.75" customHeight="1" x14ac:dyDescent="0.15">
      <c r="A29" s="59" t="s">
        <v>195</v>
      </c>
      <c r="B29" s="130">
        <f ca="1">COUNTIFS('Game History'!A:A,("&gt;"&amp;(TODAY()-365)),'Game History'!G:G,"WFTDA",'Game History'!H:H,"Champs",'Game History'!I:I,Instructions!A85)+COUNTIFS('Game History'!A:A,("&gt;"&amp;(TODAY()-365)),'Game History'!G:G,"WFTDA",'Game History'!H:H,"Playoff",'Game History'!I:I,Instructions!A85)+COUNTIFS('Game History'!A:A,("&gt;"&amp;(TODAY()-365)),'Game History'!G:G,"WFTDA",'Game History'!H:H,"Champs",'Game History'!J:J,Instructions!A85)+COUNTIFS('Game History'!A:A,("&gt;"&amp;(TODAY()-365)),'Game History'!G:G,"WFTDA",'Game History'!H:H,"Playoff",'Game History'!J:J,Instructions!A85)</f>
        <v>0</v>
      </c>
      <c r="C29" s="130">
        <f ca="1">COUNTIFS('Game History'!A:A,("&gt;"&amp;(TODAY()-365)),'Game History'!G:G,"WFTDA",'Game History'!H:H,"Sanc",'Game History'!I:I,Instructions!A85)+COUNTIFS('Game History'!A:A,("&gt;"&amp;(TODAY()-365)),'Game History'!G:G,"WFTDA",'Game History'!H:H,"Sanc",'Game History'!J:J,Instructions!A85)</f>
        <v>0</v>
      </c>
      <c r="D29" s="130">
        <f ca="1">COUNTIFS('Game History'!A:A,("&gt;"&amp;(TODAY()-365)),'Game History'!G:G,"WFTDA",'Game History'!H:H,"Reg",'Game History'!I:I,Instructions!A85)+COUNTIFS('Game History'!A:A,("&gt;"&amp;(TODAY()-365)),'Game History'!G:G,"WFTDA",'Game History'!H:H,"Reg",'Game History'!J:J,Instructions!A85)</f>
        <v>0</v>
      </c>
      <c r="E29" s="48">
        <f t="shared" ca="1" si="8"/>
        <v>0</v>
      </c>
      <c r="F29" s="41">
        <f ca="1">COUNTIFS('Game History'!A:A,("&gt;"&amp;(TODAY()-365)),'Game History'!G:G,"WFTDA",'Game History'!I:I,A29,'Game History'!K:K,"Y")+COUNTIFS('Game History'!A:A,("&gt;"&amp;(TODAY()-365)),'Game History'!G:G,"WFTDA",'Game History'!J:J,A29,'Game History'!K:K,"Y")</f>
        <v>0</v>
      </c>
      <c r="G29" s="126"/>
      <c r="H29" s="65" t="s">
        <v>195</v>
      </c>
      <c r="I29" s="130">
        <f ca="1">COUNTIFS('Game History'!A:A,("&gt;"&amp;(TODAY()-730)),'Game History'!G:G,"WFTDA",'Game History'!H:H,"Champs",'Game History'!I:I,Instructions!A85)+COUNTIFS('Game History'!A:A,("&gt;"&amp;(TODAY()-730)),'Game History'!G:G,"WFTDA",'Game History'!H:H,"Playoff",'Game History'!I:I,Instructions!A85)+COUNTIFS('Game History'!A:A,("&gt;"&amp;(TODAY()-730)),'Game History'!G:G,"WFTDA",'Game History'!H:H,"Champs",'Game History'!J:J,Instructions!A85)+COUNTIFS('Game History'!A:A,("&gt;"&amp;(TODAY()-730)),'Game History'!G:G,"WFTDA",'Game History'!H:H,"Playoff",'Game History'!J:J,Instructions!A85)</f>
        <v>0</v>
      </c>
      <c r="J29" s="41">
        <f ca="1">COUNTIFS('Game History'!A:A,("&gt;"&amp;(TODAY()-730)),'Game History'!G:G,"WFTDA",'Game History'!H:H,"Sanc",'Game History'!I:I,Instructions!A85)+COUNTIFS('Game History'!A:A,("&gt;"&amp;(TODAY()-730)),'Game History'!G:G,"WFTDA",'Game History'!H:H,"Sanc",'Game History'!J:J,Instructions!A85)</f>
        <v>0</v>
      </c>
      <c r="K29" s="130">
        <f ca="1">COUNTIFS('Game History'!A:A,("&gt;"&amp;(TODAY()-730)),'Game History'!G:G,"WFTDA",'Game History'!H:H,"Reg",'Game History'!I:I,Instructions!A85)+COUNTIFS('Game History'!A:A,("&gt;"&amp;(TODAY()-730)),'Game History'!G:G,"WFTDA",'Game History'!H:H,"Reg",'Game History'!J:J,Instructions!A85)</f>
        <v>1</v>
      </c>
      <c r="L29" s="48">
        <f t="shared" ca="1" si="9"/>
        <v>1</v>
      </c>
      <c r="M29" s="41">
        <f ca="1">COUNTIFS('Game History'!A:A,("&gt;"&amp;(TODAY()-730)),'Game History'!G:G,"WFTDA",'Game History'!I:I,A29,'Game History'!K:K,"Y")+COUNTIFS('Game History'!A:A,("&gt;"&amp;(TODAY()-730)),'Game History'!G:G,"WFTDA",'Game History'!J:J,A29,'Game History'!K:K,"Y")</f>
        <v>0</v>
      </c>
      <c r="N29" s="14"/>
      <c r="O29" s="14"/>
      <c r="P29" s="14"/>
      <c r="Q29" s="14"/>
      <c r="R29" s="14"/>
      <c r="S29" s="14"/>
      <c r="T29" s="14"/>
    </row>
    <row r="30" spans="1:20" ht="15.75" customHeight="1" x14ac:dyDescent="0.15">
      <c r="A30" s="59" t="s">
        <v>197</v>
      </c>
      <c r="B30" s="130">
        <f ca="1">COUNTIFS('Game History'!A:A,("&gt;"&amp;(TODAY()-365)),'Game History'!G:G,"WFTDA",'Game History'!H:H,"Champs",'Game History'!I:I,Instructions!A86)+COUNTIFS('Game History'!A:A,("&gt;"&amp;(TODAY()-365)),'Game History'!G:G,"WFTDA",'Game History'!H:H,"Playoff",'Game History'!I:I,Instructions!A86)+COUNTIFS('Game History'!A:A,("&gt;"&amp;(TODAY()-365)),'Game History'!G:G,"WFTDA",'Game History'!H:H,"Champs",'Game History'!J:J,Instructions!A86)+COUNTIFS('Game History'!A:A,("&gt;"&amp;(TODAY()-365)),'Game History'!G:G,"WFTDA",'Game History'!H:H,"Playoff",'Game History'!J:J,Instructions!A86)</f>
        <v>0</v>
      </c>
      <c r="C30" s="130">
        <f ca="1">COUNTIFS('Game History'!A:A,("&gt;"&amp;(TODAY()-365)),'Game History'!G:G,"WFTDA",'Game History'!H:H,"Sanc",'Game History'!I:I,Instructions!A86)+COUNTIFS('Game History'!A:A,("&gt;"&amp;(TODAY()-365)),'Game History'!G:G,"WFTDA",'Game History'!H:H,"Sanc",'Game History'!J:J,Instructions!A86)</f>
        <v>0</v>
      </c>
      <c r="D30" s="130">
        <f ca="1">COUNTIFS('Game History'!A:A,("&gt;"&amp;(TODAY()-365)),'Game History'!G:G,"WFTDA",'Game History'!H:H,"Reg",'Game History'!I:I,Instructions!A86)+COUNTIFS('Game History'!A:A,("&gt;"&amp;(TODAY()-365)),'Game History'!G:G,"WFTDA",'Game History'!H:H,"Reg",'Game History'!J:J,Instructions!A86)</f>
        <v>0</v>
      </c>
      <c r="E30" s="48">
        <f t="shared" ca="1" si="8"/>
        <v>0</v>
      </c>
      <c r="F30" s="41">
        <f ca="1">COUNTIFS('Game History'!A:A,("&gt;"&amp;(TODAY()-365)),'Game History'!G:G,"WFTDA",'Game History'!I:I,A30,'Game History'!K:K,"Y")+COUNTIFS('Game History'!A:A,("&gt;"&amp;(TODAY()-365)),'Game History'!G:G,"WFTDA",'Game History'!J:J,A30,'Game History'!K:K,"Y")</f>
        <v>0</v>
      </c>
      <c r="G30" s="126"/>
      <c r="H30" s="65" t="s">
        <v>197</v>
      </c>
      <c r="I30" s="130">
        <f ca="1">COUNTIFS('Game History'!A:A,("&gt;"&amp;(TODAY()-730)),'Game History'!G:G,"WFTDA",'Game History'!H:H,"Champs",'Game History'!I:I,Instructions!A86)+COUNTIFS('Game History'!A:A,("&gt;"&amp;(TODAY()-730)),'Game History'!G:G,"WFTDA",'Game History'!H:H,"Playoff",'Game History'!I:I,Instructions!A86)+COUNTIFS('Game History'!A:A,("&gt;"&amp;(TODAY()-730)),'Game History'!G:G,"WFTDA",'Game History'!H:H,"Champs",'Game History'!J:J,Instructions!A86)+COUNTIFS('Game History'!A:A,("&gt;"&amp;(TODAY()-730)),'Game History'!G:G,"WFTDA",'Game History'!H:H,"Playoff",'Game History'!J:J,Instructions!A86)</f>
        <v>0</v>
      </c>
      <c r="J30" s="41">
        <f ca="1">COUNTIFS('Game History'!A:A,("&gt;"&amp;(TODAY()-730)),'Game History'!G:G,"WFTDA",'Game History'!H:H,"Sanc",'Game History'!I:I,Instructions!A86)+COUNTIFS('Game History'!A:A,("&gt;"&amp;(TODAY()-730)),'Game History'!G:G,"WFTDA",'Game History'!H:H,"Sanc",'Game History'!J:J,Instructions!A86)</f>
        <v>0</v>
      </c>
      <c r="K30" s="130">
        <f ca="1">COUNTIFS('Game History'!A:A,("&gt;"&amp;(TODAY()-730)),'Game History'!G:G,"WFTDA",'Game History'!H:H,"Reg",'Game History'!I:I,Instructions!A86)+COUNTIFS('Game History'!A:A,("&gt;"&amp;(TODAY()-730)),'Game History'!G:G,"WFTDA",'Game History'!H:H,"Reg",'Game History'!J:J,Instructions!A86)</f>
        <v>0</v>
      </c>
      <c r="L30" s="48">
        <f t="shared" ca="1" si="9"/>
        <v>0</v>
      </c>
      <c r="M30" s="41">
        <f ca="1">COUNTIFS('Game History'!A:A,("&gt;"&amp;(TODAY()-730)),'Game History'!G:G,"WFTDA",'Game History'!I:I,A30,'Game History'!K:K,"Y")+COUNTIFS('Game History'!A:A,("&gt;"&amp;(TODAY()-730)),'Game History'!G:G,"WFTDA",'Game History'!J:J,A30,'Game History'!K:K,"Y")</f>
        <v>0</v>
      </c>
      <c r="N30" s="14"/>
      <c r="O30" s="14"/>
      <c r="P30" s="14"/>
      <c r="Q30" s="14"/>
      <c r="R30" s="14"/>
      <c r="S30" s="14"/>
      <c r="T30" s="14"/>
    </row>
    <row r="31" spans="1:20" ht="15.75" customHeight="1" x14ac:dyDescent="0.15">
      <c r="A31" s="59" t="s">
        <v>142</v>
      </c>
      <c r="B31" s="130">
        <f ca="1">COUNTIFS('Game History'!A:A,("&gt;"&amp;(TODAY()-365)),'Game History'!G:G,"WFTDA",'Game History'!H:H,"Champs",'Game History'!I:I,Instructions!A88)+COUNTIFS('Game History'!A:A,("&gt;"&amp;(TODAY()-365)),'Game History'!G:G,"WFTDA",'Game History'!H:H,"Playoff",'Game History'!I:I,Instructions!A88)</f>
        <v>0</v>
      </c>
      <c r="C31" s="43">
        <f ca="1">COUNTIFS('Game History'!A:A,("&gt;"&amp;(TODAY()-365)),'Game History'!G:G,"WFTDA",'Game History'!H:H,"Sanc",'Game History'!I:I,Instructions!A88)</f>
        <v>0</v>
      </c>
      <c r="D31" s="119">
        <f ca="1">COUNTIFS('Game History'!A:A,("&gt;"&amp;(TODAY()-365)),'Game History'!G:G,"WFTDA",'Game History'!H:H,"Reg",'Game History'!I:I,Instructions!A88)</f>
        <v>0</v>
      </c>
      <c r="E31" s="48">
        <f t="shared" ca="1" si="8"/>
        <v>0</v>
      </c>
      <c r="F31" s="163"/>
      <c r="G31" s="126"/>
      <c r="H31" s="65" t="s">
        <v>142</v>
      </c>
      <c r="I31" s="130">
        <f ca="1">COUNTIFS('Game History'!A:A,("&gt;"&amp;(TODAY()-730)),'Game History'!G:G,"WFTDA",'Game History'!H:H,"Champs",'Game History'!I:I,Instructions!A88)+COUNTIFS('Game History'!A:A,("&gt;"&amp;(TODAY()-730)),'Game History'!G:G,"WFTDA",'Game History'!H:H,"Playoff",'Game History'!I:I,Instructions!A88)</f>
        <v>0</v>
      </c>
      <c r="J31" s="43">
        <f ca="1">COUNTIFS('Game History'!A:A,("&gt;"&amp;(TODAY()-730)),'Game History'!G:G,"WFTDA",'Game History'!H:H,"Sanc",'Game History'!I:I,Instructions!A88)</f>
        <v>0</v>
      </c>
      <c r="K31" s="119">
        <f ca="1">COUNTIFS('Game History'!A:A,("&gt;"&amp;(TODAY()-730)),'Game History'!G:G,"WFTDA",'Game History'!H:H,"Reg",'Game History'!I:I,Instructions!A88)</f>
        <v>0</v>
      </c>
      <c r="L31" s="48">
        <f t="shared" ca="1" si="9"/>
        <v>0</v>
      </c>
      <c r="M31" s="164"/>
      <c r="N31" s="14"/>
      <c r="O31" s="14"/>
      <c r="P31" s="14"/>
      <c r="Q31" s="14"/>
      <c r="R31" s="14"/>
      <c r="S31" s="14"/>
      <c r="T31" s="14"/>
    </row>
    <row r="32" spans="1:20" ht="15.75" customHeight="1" x14ac:dyDescent="0.15">
      <c r="A32" s="38" t="s">
        <v>160</v>
      </c>
      <c r="B32" s="48">
        <f t="shared" ref="B32:E32" ca="1" si="10">SUM(B18:B31)</f>
        <v>0</v>
      </c>
      <c r="C32" s="123">
        <f t="shared" ca="1" si="10"/>
        <v>6</v>
      </c>
      <c r="D32" s="48">
        <f t="shared" ca="1" si="10"/>
        <v>24</v>
      </c>
      <c r="E32" s="48">
        <f t="shared" ca="1" si="10"/>
        <v>30</v>
      </c>
      <c r="F32" s="123">
        <f ca="1">SUM(F21:F30)</f>
        <v>0</v>
      </c>
      <c r="G32" s="31"/>
      <c r="H32" s="49" t="s">
        <v>160</v>
      </c>
      <c r="I32" s="48">
        <f t="shared" ref="I32:L32" ca="1" si="11">SUM(I18:I31)</f>
        <v>0</v>
      </c>
      <c r="J32" s="150">
        <f t="shared" ca="1" si="11"/>
        <v>6</v>
      </c>
      <c r="K32" s="48">
        <f t="shared" ca="1" si="11"/>
        <v>44</v>
      </c>
      <c r="L32" s="48">
        <f t="shared" ca="1" si="11"/>
        <v>50</v>
      </c>
      <c r="M32" s="48">
        <f ca="1">SUM(M21:M30)</f>
        <v>0</v>
      </c>
      <c r="N32" s="14"/>
      <c r="O32" s="14"/>
      <c r="P32" s="14"/>
      <c r="Q32" s="14"/>
      <c r="R32" s="14"/>
      <c r="S32" s="14"/>
      <c r="T32" s="14"/>
    </row>
    <row r="33" spans="1:20" ht="15.75" customHeight="1" x14ac:dyDescent="0.15">
      <c r="A33" s="22"/>
      <c r="B33" s="22"/>
      <c r="C33" s="22"/>
      <c r="D33" s="22"/>
      <c r="E33" s="22"/>
      <c r="F33" s="24"/>
      <c r="G33" s="14"/>
      <c r="H33" s="22"/>
      <c r="I33" s="22"/>
      <c r="J33" s="22"/>
      <c r="K33" s="22"/>
      <c r="L33" s="24"/>
      <c r="M33" s="24"/>
      <c r="N33" s="14"/>
      <c r="O33" s="14"/>
      <c r="P33" s="14"/>
      <c r="Q33" s="14"/>
      <c r="R33" s="14"/>
      <c r="S33" s="14"/>
      <c r="T33" s="14"/>
    </row>
    <row r="34" spans="1:20" ht="15.75" customHeight="1" x14ac:dyDescent="0.15">
      <c r="A34" s="304" t="s">
        <v>227</v>
      </c>
      <c r="B34" s="246"/>
      <c r="C34" s="246"/>
      <c r="D34" s="246"/>
      <c r="E34" s="242"/>
      <c r="F34" s="165"/>
      <c r="G34" s="31"/>
      <c r="H34" s="303" t="s">
        <v>228</v>
      </c>
      <c r="I34" s="246"/>
      <c r="J34" s="246"/>
      <c r="K34" s="242"/>
      <c r="L34" s="165"/>
      <c r="M34" s="14"/>
      <c r="N34" s="14"/>
      <c r="O34" s="14"/>
      <c r="P34" s="14"/>
      <c r="Q34" s="14"/>
      <c r="R34" s="14"/>
      <c r="S34" s="14"/>
      <c r="T34" s="14"/>
    </row>
    <row r="35" spans="1:20" ht="15.75" customHeight="1" x14ac:dyDescent="0.15">
      <c r="A35" s="299" t="s">
        <v>77</v>
      </c>
      <c r="B35" s="246"/>
      <c r="C35" s="242"/>
      <c r="D35" s="297">
        <f ca="1">SUM(E18:E20)</f>
        <v>2</v>
      </c>
      <c r="E35" s="242"/>
      <c r="F35" s="165"/>
      <c r="G35" s="31"/>
      <c r="H35" s="294" t="s">
        <v>77</v>
      </c>
      <c r="I35" s="242"/>
      <c r="J35" s="293">
        <f ca="1">SUM(L18:L20)</f>
        <v>8</v>
      </c>
      <c r="K35" s="242"/>
      <c r="L35" s="165"/>
      <c r="M35" s="14"/>
      <c r="N35" s="14"/>
      <c r="O35" s="14"/>
      <c r="P35" s="14"/>
      <c r="Q35" s="14"/>
      <c r="R35" s="14"/>
      <c r="S35" s="14"/>
      <c r="T35" s="14"/>
    </row>
    <row r="36" spans="1:20" ht="15.75" customHeight="1" x14ac:dyDescent="0.15">
      <c r="A36" s="299" t="s">
        <v>229</v>
      </c>
      <c r="B36" s="246"/>
      <c r="C36" s="242"/>
      <c r="D36" s="297">
        <f ca="1">SUM(E21:E24)</f>
        <v>4</v>
      </c>
      <c r="E36" s="242"/>
      <c r="F36" s="165"/>
      <c r="G36" s="31"/>
      <c r="H36" s="294" t="s">
        <v>229</v>
      </c>
      <c r="I36" s="242"/>
      <c r="J36" s="293">
        <f ca="1">SUM(L21:L24)</f>
        <v>4</v>
      </c>
      <c r="K36" s="242"/>
      <c r="L36" s="165"/>
      <c r="M36" s="14"/>
      <c r="N36" s="14"/>
      <c r="O36" s="14"/>
      <c r="P36" s="14"/>
      <c r="Q36" s="14"/>
      <c r="R36" s="14"/>
      <c r="S36" s="14"/>
      <c r="T36" s="14"/>
    </row>
    <row r="37" spans="1:20" ht="15.75" customHeight="1" x14ac:dyDescent="0.15">
      <c r="A37" s="299" t="s">
        <v>230</v>
      </c>
      <c r="B37" s="246"/>
      <c r="C37" s="242"/>
      <c r="D37" s="297">
        <f ca="1">SUM(E25:E27)</f>
        <v>22</v>
      </c>
      <c r="E37" s="242"/>
      <c r="F37" s="165"/>
      <c r="G37" s="31"/>
      <c r="H37" s="294" t="s">
        <v>230</v>
      </c>
      <c r="I37" s="242"/>
      <c r="J37" s="293">
        <f ca="1">SUM(L25:L27)</f>
        <v>35</v>
      </c>
      <c r="K37" s="242"/>
      <c r="L37" s="165"/>
      <c r="M37" s="14"/>
      <c r="N37" s="14"/>
      <c r="O37" s="14"/>
      <c r="P37" s="14"/>
      <c r="Q37" s="14"/>
      <c r="R37" s="14"/>
      <c r="S37" s="14"/>
      <c r="T37" s="14"/>
    </row>
    <row r="38" spans="1:20" ht="15.75" customHeight="1" x14ac:dyDescent="0.15">
      <c r="A38" s="299" t="s">
        <v>231</v>
      </c>
      <c r="B38" s="246"/>
      <c r="C38" s="242"/>
      <c r="D38" s="297">
        <f ca="1">SUM(E28:E30)</f>
        <v>2</v>
      </c>
      <c r="E38" s="242"/>
      <c r="F38" s="165"/>
      <c r="G38" s="31"/>
      <c r="H38" s="294" t="s">
        <v>231</v>
      </c>
      <c r="I38" s="242"/>
      <c r="J38" s="293">
        <f ca="1">SUM(L28:L30)</f>
        <v>3</v>
      </c>
      <c r="K38" s="242"/>
      <c r="L38" s="165"/>
      <c r="M38" s="14"/>
      <c r="N38" s="14"/>
      <c r="O38" s="14"/>
      <c r="P38" s="14"/>
      <c r="Q38" s="14"/>
      <c r="R38" s="14"/>
      <c r="S38" s="14"/>
      <c r="T38" s="14"/>
    </row>
    <row r="39" spans="1:20" ht="15.75" customHeight="1" x14ac:dyDescent="0.15">
      <c r="A39" s="24"/>
      <c r="B39" s="24"/>
      <c r="C39" s="24"/>
      <c r="D39" s="24"/>
      <c r="E39" s="24"/>
      <c r="F39" s="14"/>
      <c r="G39" s="14"/>
      <c r="H39" s="24"/>
      <c r="I39" s="24"/>
      <c r="J39" s="24"/>
      <c r="K39" s="24"/>
      <c r="L39" s="14"/>
      <c r="M39" s="14"/>
      <c r="N39" s="14"/>
      <c r="O39" s="14"/>
      <c r="P39" s="14"/>
      <c r="Q39" s="14"/>
      <c r="R39" s="14"/>
      <c r="S39" s="14"/>
      <c r="T39" s="14"/>
    </row>
    <row r="40" spans="1:20" ht="15.75" customHeight="1" x14ac:dyDescent="0.15">
      <c r="A40" s="14"/>
      <c r="B40" s="14"/>
      <c r="C40" s="14"/>
      <c r="D40" s="14"/>
      <c r="E40" s="14"/>
      <c r="F40" s="14"/>
      <c r="G40" s="14"/>
      <c r="H40" s="14"/>
      <c r="I40" s="14"/>
      <c r="J40" s="14"/>
      <c r="K40" s="14"/>
      <c r="L40" s="14"/>
      <c r="M40" s="14"/>
      <c r="N40" s="14"/>
      <c r="O40" s="14"/>
      <c r="P40" s="14"/>
      <c r="Q40" s="14"/>
      <c r="R40" s="14"/>
      <c r="S40" s="14"/>
      <c r="T40" s="14"/>
    </row>
    <row r="41" spans="1:20" ht="15.75" customHeight="1" x14ac:dyDescent="0.15">
      <c r="A41" s="300" t="s">
        <v>232</v>
      </c>
      <c r="B41" s="301"/>
      <c r="C41" s="301"/>
      <c r="D41" s="301"/>
      <c r="E41" s="301"/>
      <c r="F41" s="301"/>
      <c r="G41" s="301"/>
      <c r="H41" s="301"/>
      <c r="I41" s="301"/>
      <c r="J41" s="301"/>
      <c r="K41" s="301"/>
      <c r="L41" s="301"/>
      <c r="M41" s="301"/>
      <c r="N41" s="14"/>
      <c r="O41" s="14"/>
      <c r="P41" s="14"/>
      <c r="Q41" s="14"/>
      <c r="R41" s="14"/>
      <c r="S41" s="14"/>
      <c r="T41" s="14"/>
    </row>
    <row r="42" spans="1:20" ht="15.75" customHeight="1" x14ac:dyDescent="0.15">
      <c r="A42" s="22"/>
      <c r="B42" s="22"/>
      <c r="C42" s="22"/>
      <c r="D42" s="22"/>
      <c r="E42" s="22"/>
      <c r="F42" s="24"/>
      <c r="G42" s="24"/>
      <c r="H42" s="22"/>
      <c r="I42" s="22"/>
      <c r="J42" s="22"/>
      <c r="K42" s="22"/>
      <c r="L42" s="22"/>
      <c r="M42" s="24"/>
      <c r="N42" s="14"/>
      <c r="O42" s="14"/>
      <c r="P42" s="14"/>
      <c r="Q42" s="14"/>
      <c r="R42" s="14"/>
      <c r="S42" s="14"/>
      <c r="T42" s="14"/>
    </row>
    <row r="43" spans="1:20" ht="15.75" customHeight="1" x14ac:dyDescent="0.15">
      <c r="A43" s="166" t="s">
        <v>15</v>
      </c>
      <c r="B43" s="167" t="s">
        <v>16</v>
      </c>
      <c r="C43" s="167" t="s">
        <v>22</v>
      </c>
      <c r="D43" s="167" t="s">
        <v>23</v>
      </c>
      <c r="E43" s="167" t="s">
        <v>24</v>
      </c>
      <c r="F43" s="168"/>
      <c r="G43" s="31"/>
      <c r="H43" s="169" t="s">
        <v>25</v>
      </c>
      <c r="I43" s="170" t="s">
        <v>16</v>
      </c>
      <c r="J43" s="170" t="s">
        <v>22</v>
      </c>
      <c r="K43" s="170" t="s">
        <v>23</v>
      </c>
      <c r="L43" s="171" t="s">
        <v>24</v>
      </c>
      <c r="M43" s="168"/>
      <c r="N43" s="14"/>
      <c r="O43" s="14"/>
      <c r="P43" s="14"/>
      <c r="Q43" s="14"/>
      <c r="R43" s="14"/>
      <c r="S43" s="14"/>
      <c r="T43" s="14"/>
    </row>
    <row r="44" spans="1:20" ht="15.75" customHeight="1" x14ac:dyDescent="0.15">
      <c r="A44" s="172" t="s">
        <v>28</v>
      </c>
      <c r="B44" s="41">
        <f ca="1">COUNTIFS('Game History'!A:A,("&gt;"&amp;(TODAY()-365)),'Game History'!G:G,"MRDA",'Game History'!H:H,"Champs",'Game History'!I:I,Instructions!A68)+COUNTIFS('Game History'!A:A,("&gt;"&amp;(TODAY()-365)),'Game History'!G:G,"MRDA",'Game History'!H:H,"Playoff",'Game History'!I:I,Instructions!A68)</f>
        <v>0</v>
      </c>
      <c r="C44" s="43">
        <f ca="1">COUNTIFS('Game History'!A:A,("&gt;"&amp;(TODAY()-365)),'Game History'!G:G,"MRDA",'Game History'!H:H,"Sanc",'Game History'!I:I,Instructions!A68)</f>
        <v>0</v>
      </c>
      <c r="D44" s="43">
        <f ca="1">COUNTIFS('Game History'!A:A,("&gt;"&amp;(TODAY()-365)),'Game History'!G:G,"MRDA",'Game History'!H:H,"Reg",'Game History'!I:I,Instructions!A68)</f>
        <v>0</v>
      </c>
      <c r="E44" s="48">
        <f t="shared" ref="E44:E45" ca="1" si="12">SUM(B44,C44,D44)</f>
        <v>0</v>
      </c>
      <c r="F44" s="14"/>
      <c r="G44" s="31"/>
      <c r="H44" s="173" t="s">
        <v>28</v>
      </c>
      <c r="I44" s="41">
        <f ca="1">COUNTIFS('Game History'!A:A,("&gt;"&amp;(TODAY()-730)),'Game History'!G:G,"MRDA",'Game History'!H:H,"Champs",'Game History'!I:I,Instructions!A68)+COUNTIFS('Game History'!A:A,("&gt;"&amp;(TODAY()-730)),'Game History'!G:G,"MRDA",'Game History'!H:H,"Playoff",'Game History'!I:I,Instructions!A68)</f>
        <v>0</v>
      </c>
      <c r="J44" s="43">
        <f ca="1">COUNTIFS('Game History'!A:A,("&gt;"&amp;(TODAY()-730)),'Game History'!G:G,"MRDA",'Game History'!H:H,"Sanc",'Game History'!I:I,Instructions!A68)</f>
        <v>0</v>
      </c>
      <c r="K44" s="43">
        <f ca="1">COUNTIFS('Game History'!A:A,("&gt;"&amp;(TODAY()-730)),'Game History'!G:G,"MRDA",'Game History'!H:H,"Reg",'Game History'!I:I,Instructions!A68)</f>
        <v>0</v>
      </c>
      <c r="L44" s="48">
        <f t="shared" ref="L44:L45" ca="1" si="13">SUM(I44,J44,K44)</f>
        <v>0</v>
      </c>
      <c r="M44" s="14"/>
      <c r="N44" s="14"/>
      <c r="O44" s="14"/>
      <c r="P44" s="14"/>
      <c r="Q44" s="14"/>
      <c r="R44" s="14"/>
      <c r="S44" s="14"/>
      <c r="T44" s="14"/>
    </row>
    <row r="45" spans="1:20" ht="15.75" customHeight="1" x14ac:dyDescent="0.15">
      <c r="A45" s="174" t="s">
        <v>53</v>
      </c>
      <c r="B45" s="41">
        <f ca="1">COUNTIFS('Game History'!A:A,("&gt;"&amp;(TODAY()-365)),'Game History'!G:G,"MRDA",'Game History'!H:H,"Champs",'Game History'!I:I,Instructions!A69)+COUNTIFS('Game History'!A:A,("&gt;"&amp;(TODAY()-365)),'Game History'!G:G,"MRDA",'Game History'!H:H,"Playoff",'Game History'!I:I,Instructions!A69)+COUNTIFS('Game History'!A:A,("&gt;"&amp;(TODAY()-365)),'Game History'!G:G,"MRDA",'Game History'!H:H,"Champs",'Game History'!I:I,Instructions!A70)+COUNTIFS('Game History'!A:A,("&gt;"&amp;(TODAY()-365)),'Game History'!G:G,"MRDA",'Game History'!H:H,"Playoff",'Game History'!I:I,Instructions!A70)</f>
        <v>0</v>
      </c>
      <c r="C45" s="43">
        <f ca="1">COUNTIFS('Game History'!A:A,("&gt;"&amp;(TODAY()-365)),'Game History'!G:G,"MRDA",'Game History'!H:H,"Sanc",'Game History'!I:I,Instructions!A69)</f>
        <v>0</v>
      </c>
      <c r="D45" s="43">
        <f ca="1">COUNTIFS('Game History'!A:A,("&gt;"&amp;(TODAY()-365)),'Game History'!G:G,"MRDA",'Game History'!H:H,"Reg",'Game History'!I:I,Instructions!A69)</f>
        <v>0</v>
      </c>
      <c r="E45" s="48">
        <f t="shared" ca="1" si="12"/>
        <v>0</v>
      </c>
      <c r="F45" s="14"/>
      <c r="G45" s="31"/>
      <c r="H45" s="175" t="s">
        <v>53</v>
      </c>
      <c r="I45" s="41">
        <f ca="1">COUNTIFS('Game History'!A:A,("&gt;"&amp;(TODAY()-730)),'Game History'!G:G,"MRDA",'Game History'!H:H,"Champs",'Game History'!I:I,Instructions!A69)+COUNTIFS('Game History'!A:A,("&gt;"&amp;(TODAY()-730)),'Game History'!G:G,"MRDA",'Game History'!H:H,"Playoff",'Game History'!I:I,Instructions!A69)+COUNTIFS('Game History'!A:A,("&gt;"&amp;(TODAY()-730)),'Game History'!G:G,"MRDA",'Game History'!H:H,"Champs",'Game History'!I:I,Instructions!A70)+COUNTIFS('Game History'!A:A,("&gt;"&amp;(TODAY()-730)),'Game History'!G:G,"MRDA",'Game History'!H:H,"Playoff",'Game History'!I:I,Instructions!A70)</f>
        <v>0</v>
      </c>
      <c r="J45" s="43">
        <f ca="1">COUNTIFS('Game History'!A:A,("&gt;"&amp;(TODAY()-730)),'Game History'!G:G,"MRDA",'Game History'!H:H,"Sanc",'Game History'!I:I,Instructions!A69)</f>
        <v>0</v>
      </c>
      <c r="K45" s="43">
        <f ca="1">COUNTIFS('Game History'!A:A,("&gt;"&amp;(TODAY()-730)),'Game History'!G:G,"MRDA",'Game History'!H:H,"Reg",'Game History'!I:I,Instructions!A69)</f>
        <v>0</v>
      </c>
      <c r="L45" s="48">
        <f t="shared" ca="1" si="13"/>
        <v>0</v>
      </c>
      <c r="M45" s="14"/>
      <c r="N45" s="14"/>
      <c r="O45" s="14"/>
      <c r="P45" s="14"/>
      <c r="Q45" s="14"/>
      <c r="R45" s="14"/>
      <c r="S45" s="14"/>
      <c r="T45" s="14"/>
    </row>
    <row r="46" spans="1:20" ht="15.75" customHeight="1" x14ac:dyDescent="0.15">
      <c r="A46" s="174" t="s">
        <v>50</v>
      </c>
      <c r="B46" s="124" t="s">
        <v>51</v>
      </c>
      <c r="C46" s="43">
        <f ca="1">COUNTIFS('Game History'!A:A,("&gt;"&amp;(TODAY()-365)),'Game History'!G:G,"MRDA",'Game History'!H:H,"Sanc",'Game History'!I:I,Instructions!A70)</f>
        <v>0</v>
      </c>
      <c r="D46" s="43">
        <f ca="1">COUNTIFS('Game History'!A:A,("&gt;"&amp;(TODAY()-365)),'Game History'!G:G,"MRDA",'Game History'!H:H,"Reg",'Game History'!I:I,Instructions!A70)</f>
        <v>0</v>
      </c>
      <c r="E46" s="48">
        <f ca="1">SUM(C46+D46)</f>
        <v>0</v>
      </c>
      <c r="F46" s="14"/>
      <c r="G46" s="31"/>
      <c r="H46" s="175" t="s">
        <v>50</v>
      </c>
      <c r="I46" s="124" t="s">
        <v>51</v>
      </c>
      <c r="J46" s="43">
        <f ca="1">COUNTIFS('Game History'!A:A,("&gt;"&amp;(TODAY()-730)),'Game History'!G:G,"MRDA",'Game History'!H:H,"Sanc",'Game History'!I:I,Instructions!A70)</f>
        <v>0</v>
      </c>
      <c r="K46" s="43">
        <f ca="1">COUNTIFS('Game History'!A:A,("&gt;"&amp;(TODAY()-730)),'Game History'!G:G,"MRDA",'Game History'!H:H,"Reg",'Game History'!I:I,Instructions!A70)</f>
        <v>0</v>
      </c>
      <c r="L46" s="48">
        <f ca="1">SUM(J46+K46)</f>
        <v>0</v>
      </c>
      <c r="M46" s="14"/>
      <c r="N46" s="14"/>
      <c r="O46" s="14"/>
      <c r="P46" s="14"/>
      <c r="Q46" s="14"/>
      <c r="R46" s="14"/>
      <c r="S46" s="14"/>
      <c r="T46" s="14"/>
    </row>
    <row r="47" spans="1:20" ht="15.75" customHeight="1" x14ac:dyDescent="0.15">
      <c r="A47" s="174" t="s">
        <v>76</v>
      </c>
      <c r="B47" s="41">
        <f ca="1">COUNTIFS('Game History'!A:A,("&gt;"&amp;(TODAY()-365)),'Game History'!G:G,"MRDA",'Game History'!H:H,"Champs",'Game History'!I:I,Instructions!A74)+COUNTIFS('Game History'!A:A,("&gt;"&amp;(TODAY()-365)),'Game History'!G:G,"MRDA",'Game History'!H:H,"Playoff",'Game History'!I:I,Instructions!A74)+COUNTIFS('Game History'!A:A,("&gt;"&amp;(TODAY()-365)),'Game History'!G:G,"MRDA",'Game History'!H:H,"Champs",'Game History'!J:J,Instructions!A74)+COUNTIFS('Game History'!A:A,("&gt;"&amp;(TODAY()-365)),'Game History'!G:G,"MRDA",'Game History'!H:H,"Playoff",'Game History'!J:J,Instructions!A74)</f>
        <v>0</v>
      </c>
      <c r="C47" s="41">
        <f ca="1">COUNTIFS('Game History'!A:A,("&gt;"&amp;(TODAY()-365)),'Game History'!G:G,"MRDA",'Game History'!H:H,"Sanc",'Game History'!I:I,Instructions!A74)+COUNTIFS('Game History'!A:A,("&gt;"&amp;(TODAY()-365)),'Game History'!G:G,"MRDA",'Game History'!H:H,"Sanc",'Game History'!J:J,Instructions!A74)</f>
        <v>0</v>
      </c>
      <c r="D47" s="41">
        <f ca="1">COUNTIFS('Game History'!A:A,("&gt;"&amp;(TODAY()-365)),'Game History'!G:G,"MRDA",'Game History'!H:H,"Reg",'Game History'!I:I,Instructions!A74)+COUNTIFS('Game History'!A:A,("&gt;"&amp;(TODAY()-365)),'Game History'!G:G,"MRDA",'Game History'!H:H,"Reg",'Game History'!J:J,Instructions!A74)</f>
        <v>0</v>
      </c>
      <c r="E47" s="48">
        <f t="shared" ref="E47:E50" ca="1" si="14">SUM(B47,C47,D47)</f>
        <v>0</v>
      </c>
      <c r="F47" s="46"/>
      <c r="G47" s="31"/>
      <c r="H47" s="173" t="s">
        <v>76</v>
      </c>
      <c r="I47" s="41">
        <f ca="1">COUNTIFS('Game History'!A:A,("&gt;"&amp;(TODAY()-730)),'Game History'!G:G,"MRDA",'Game History'!H:H,"Champs",'Game History'!I:I,Instructions!A74)+COUNTIFS('Game History'!A:A,("&gt;"&amp;(TODAY()-730)),'Game History'!G:G,"MRDA",'Game History'!H:H,"Playoff",'Game History'!I:I,Instructions!A74)+COUNTIFS('Game History'!A:A,("&gt;"&amp;(TODAY()-730)),'Game History'!G:G,"MRDA",'Game History'!H:H,"Champs",'Game History'!J:J,Instructions!A74)+COUNTIFS('Game History'!A:A,("&gt;"&amp;(TODAY()-730)),'Game History'!G:G,"MRDA",'Game History'!H:H,"Playoff",'Game History'!J:J,Instructions!A74)</f>
        <v>0</v>
      </c>
      <c r="J47" s="41">
        <f ca="1">COUNTIFS('Game History'!A:A,("&gt;"&amp;(TODAY()-730)),'Game History'!G:G,"MRDA",'Game History'!H:H,"Sanc",'Game History'!I:I,Instructions!A74)+COUNTIFS('Game History'!A:A,("&gt;"&amp;(TODAY()-730)),'Game History'!G:G,"MRDA",'Game History'!H:H,"Sanc",'Game History'!J:J,Instructions!A74)</f>
        <v>0</v>
      </c>
      <c r="K47" s="41">
        <f ca="1">COUNTIFS('Game History'!A:A,("&gt;"&amp;(TODAY()-730)),'Game History'!G:G,"MRDA",'Game History'!H:H,"Reg",'Game History'!I:I,Instructions!A74)+COUNTIFS('Game History'!A:A,("&gt;"&amp;(TODAY()-730)),'Game History'!G:G,"MRDA",'Game History'!H:H,"Reg",'Game History'!J:J,Instructions!A74)</f>
        <v>0</v>
      </c>
      <c r="L47" s="48">
        <f t="shared" ref="L47:L50" ca="1" si="15">SUM(I47,J47,K47)</f>
        <v>0</v>
      </c>
      <c r="M47" s="46"/>
      <c r="N47" s="14"/>
      <c r="O47" s="14"/>
      <c r="P47" s="14"/>
      <c r="Q47" s="14"/>
      <c r="R47" s="14"/>
      <c r="S47" s="14"/>
      <c r="T47" s="14"/>
    </row>
    <row r="48" spans="1:20" ht="15.75" customHeight="1" x14ac:dyDescent="0.15">
      <c r="A48" s="172" t="s">
        <v>93</v>
      </c>
      <c r="B48" s="41">
        <f ca="1">COUNTIFS('Game History'!A:A,("&gt;"&amp;(TODAY()-365)),'Game History'!G:G,"MRDA",'Game History'!H:H,"Champs",'Game History'!I:I,Instructions!A75)+COUNTIFS('Game History'!A:A,("&gt;"&amp;(TODAY()-365)),'Game History'!G:G,"MRDA",'Game History'!H:H,"Playoff",'Game History'!I:I,Instructions!A75)+COUNTIFS('Game History'!A:A,("&gt;"&amp;(TODAY()-365)),'Game History'!G:G,"MRDA",'Game History'!H:H,"Champs",'Game History'!J:J,Instructions!A75)+COUNTIFS('Game History'!A:A,("&gt;"&amp;(TODAY()-365)),'Game History'!G:G,"MRDA",'Game History'!H:H,"Playoff",'Game History'!J:J,Instructions!A75)</f>
        <v>0</v>
      </c>
      <c r="C48" s="41">
        <f ca="1">COUNTIFS('Game History'!A:A,("&gt;"&amp;(TODAY()-365)),'Game History'!G:G,"MRDA",'Game History'!H:H,"Sanc",'Game History'!I:I,Instructions!A75)+COUNTIFS('Game History'!A:A,("&gt;"&amp;(TODAY()-365)),'Game History'!G:G,"MRDA",'Game History'!H:H,"Sanc",'Game History'!J:J,Instructions!A75)</f>
        <v>0</v>
      </c>
      <c r="D48" s="41">
        <f ca="1">COUNTIFS('Game History'!A:A,("&gt;"&amp;(TODAY()-365)),'Game History'!G:G,"MRDA",'Game History'!H:H,"Reg",'Game History'!I:I,Instructions!A75)+COUNTIFS('Game History'!A:A,("&gt;"&amp;(TODAY()-365)),'Game History'!G:G,"MRDA",'Game History'!H:H,"Reg",'Game History'!J:J,Instructions!A75)</f>
        <v>0</v>
      </c>
      <c r="E48" s="48">
        <f t="shared" ca="1" si="14"/>
        <v>0</v>
      </c>
      <c r="F48" s="46"/>
      <c r="G48" s="31"/>
      <c r="H48" s="173" t="s">
        <v>93</v>
      </c>
      <c r="I48" s="41">
        <f ca="1">COUNTIFS('Game History'!A:A,("&gt;"&amp;(TODAY()-730)),'Game History'!G:G,"MRDA",'Game History'!H:H,"Champs",'Game History'!I:I,Instructions!A75)+COUNTIFS('Game History'!A:A,("&gt;"&amp;(TODAY()-730)),'Game History'!G:G,"MRDA",'Game History'!H:H,"Playoff",'Game History'!I:I,Instructions!A75)+COUNTIFS('Game History'!A:A,("&gt;"&amp;(TODAY()-730)),'Game History'!G:G,"MRDA",'Game History'!H:H,"Champs",'Game History'!J:J,Instructions!A75)+COUNTIFS('Game History'!A:A,("&gt;"&amp;(TODAY()-730)),'Game History'!G:G,"MRDA",'Game History'!H:H,"Playoff",'Game History'!J:J,Instructions!A75)</f>
        <v>0</v>
      </c>
      <c r="J48" s="41">
        <f ca="1">COUNTIFS('Game History'!A:A,("&gt;"&amp;(TODAY()-730)),'Game History'!G:G,"MRDA",'Game History'!H:H,"Sanc",'Game History'!I:I,Instructions!A75)+COUNTIFS('Game History'!A:A,("&gt;"&amp;(TODAY()-730)),'Game History'!G:G,"MRDA",'Game History'!H:H,"Sanc",'Game History'!J:J,Instructions!A75)</f>
        <v>0</v>
      </c>
      <c r="K48" s="41">
        <f ca="1">COUNTIFS('Game History'!A:A,("&gt;"&amp;(TODAY()-730)),'Game History'!G:G,"MRDA",'Game History'!H:H,"Reg",'Game History'!I:I,Instructions!A75)+COUNTIFS('Game History'!A:A,("&gt;"&amp;(TODAY()-730)),'Game History'!G:G,"MRDA",'Game History'!H:H,"Reg",'Game History'!J:J,Instructions!A75)</f>
        <v>0</v>
      </c>
      <c r="L48" s="48">
        <f t="shared" ca="1" si="15"/>
        <v>0</v>
      </c>
      <c r="M48" s="46"/>
      <c r="N48" s="14"/>
      <c r="O48" s="14"/>
      <c r="P48" s="14"/>
      <c r="Q48" s="14"/>
      <c r="R48" s="14"/>
      <c r="S48" s="14"/>
      <c r="T48" s="14"/>
    </row>
    <row r="49" spans="1:20" ht="15.75" customHeight="1" x14ac:dyDescent="0.15">
      <c r="A49" s="174" t="s">
        <v>116</v>
      </c>
      <c r="B49" s="41">
        <f ca="1">COUNTIFS('Game History'!A:A,("&gt;"&amp;(TODAY()-365)),'Game History'!G:G,"MRDA",'Game History'!H:H,"Champs",'Game History'!I:I,Instructions!A76)+COUNTIFS('Game History'!A:A,("&gt;"&amp;(TODAY()-365)),'Game History'!G:G,"MRDA",'Game History'!H:H,"Playoff",'Game History'!I:I,Instructions!A76)+COUNTIFS('Game History'!A:A,("&gt;"&amp;(TODAY()-365)),'Game History'!G:G,"MRDA",'Game History'!H:H,"Champs",'Game History'!J:J,Instructions!A76)+COUNTIFS('Game History'!A:A,("&gt;"&amp;(TODAY()-365)),'Game History'!G:G,"MRDA",'Game History'!H:H,"Playoff",'Game History'!J:J,Instructions!A76)</f>
        <v>0</v>
      </c>
      <c r="C49" s="41">
        <f ca="1">COUNTIFS('Game History'!A:A,("&gt;"&amp;(TODAY()-365)),'Game History'!G:G,"MRDA",'Game History'!H:H,"Sanc",'Game History'!I:I,Instructions!A76)+COUNTIFS('Game History'!A:A,("&gt;"&amp;(TODAY()-365)),'Game History'!G:G,"MRDA",'Game History'!H:H,"Sanc",'Game History'!J:J,Instructions!A76)</f>
        <v>0</v>
      </c>
      <c r="D49" s="41">
        <f ca="1">COUNTIFS('Game History'!A:A,("&gt;"&amp;(TODAY()-365)),'Game History'!G:G,"MRDA",'Game History'!H:H,"Reg",'Game History'!I:I,Instructions!A76)+COUNTIFS('Game History'!A:A,("&gt;"&amp;(TODAY()-365)),'Game History'!G:G,"MRDA",'Game History'!H:H,"Reg",'Game History'!J:J,Instructions!A76)</f>
        <v>0</v>
      </c>
      <c r="E49" s="48">
        <f t="shared" ca="1" si="14"/>
        <v>0</v>
      </c>
      <c r="F49" s="14"/>
      <c r="G49" s="31"/>
      <c r="H49" s="175" t="s">
        <v>116</v>
      </c>
      <c r="I49" s="41">
        <f ca="1">COUNTIFS('Game History'!A:A,("&gt;"&amp;(TODAY()-730)),'Game History'!G:G,"MRDA",'Game History'!H:H,"Champs",'Game History'!I:I,Instructions!A76)+COUNTIFS('Game History'!A:A,("&gt;"&amp;(TODAY()-730)),'Game History'!G:G,"MRDA",'Game History'!H:H,"Playoff",'Game History'!I:I,Instructions!A76)+COUNTIFS('Game History'!A:A,("&gt;"&amp;(TODAY()-730)),'Game History'!G:G,"MRDA",'Game History'!H:H,"Champs",'Game History'!J:J,Instructions!A76)+COUNTIFS('Game History'!A:A,("&gt;"&amp;(TODAY()-730)),'Game History'!G:G,"MRDA",'Game History'!H:H,"Playoff",'Game History'!J:J,Instructions!A76)</f>
        <v>0</v>
      </c>
      <c r="J49" s="41">
        <f ca="1">COUNTIFS('Game History'!A:A,("&gt;"&amp;(TODAY()-730)),'Game History'!G:G,"MRDA",'Game History'!H:H,"Sanc",'Game History'!I:I,Instructions!A76)+COUNTIFS('Game History'!A:A,("&gt;"&amp;(TODAY()-730)),'Game History'!G:G,"MRDA",'Game History'!H:H,"Sanc",'Game History'!J:J,Instructions!A76)</f>
        <v>0</v>
      </c>
      <c r="K49" s="41">
        <f ca="1">COUNTIFS('Game History'!A:A,("&gt;"&amp;(TODAY()-730)),'Game History'!G:G,"MRDA",'Game History'!H:H,"Reg",'Game History'!I:I,Instructions!A76)+COUNTIFS('Game History'!A:A,("&gt;"&amp;(TODAY()-730)),'Game History'!G:G,"MRDA",'Game History'!H:H,"Reg",'Game History'!J:J,Instructions!A76)</f>
        <v>0</v>
      </c>
      <c r="L49" s="48">
        <f t="shared" ca="1" si="15"/>
        <v>0</v>
      </c>
      <c r="M49" s="14"/>
      <c r="N49" s="14"/>
      <c r="O49" s="14"/>
      <c r="P49" s="14"/>
      <c r="Q49" s="14"/>
      <c r="R49" s="14"/>
      <c r="S49" s="14"/>
      <c r="T49" s="14"/>
    </row>
    <row r="50" spans="1:20" ht="15.75" customHeight="1" x14ac:dyDescent="0.15">
      <c r="A50" s="174" t="s">
        <v>142</v>
      </c>
      <c r="B50" s="41">
        <f ca="1">COUNTIFS('Game History'!A:A,("&gt;"&amp;(TODAY()-365)),'Game History'!G:G,"MRDA",'Game History'!H:H,"Champs",'Game History'!I:I,Instructions!A87)+COUNTIFS('Game History'!A:A,("&gt;"&amp;(TODAY()-365)),'Game History'!G:G,"MRDA",'Game History'!H:H,"Playoff",'Game History'!I:I,Instructions!A87)</f>
        <v>0</v>
      </c>
      <c r="C50" s="43">
        <f ca="1">COUNTIFS('Game History'!A:A,("&gt;"&amp;(TODAY()-365)),'Game History'!G:G,"MRDA",'Game History'!H:H,"Sanc",'Game History'!I:I,Instructions!A87)</f>
        <v>0</v>
      </c>
      <c r="D50" s="43">
        <f ca="1">COUNTIFS('Game History'!A:A,("&gt;"&amp;(TODAY()-365)),'Game History'!G:G,"MRDA",'Game History'!H:H,"Reg",'Game History'!I:I,Instructions!A87)</f>
        <v>0</v>
      </c>
      <c r="E50" s="48">
        <f t="shared" ca="1" si="14"/>
        <v>0</v>
      </c>
      <c r="F50" s="14"/>
      <c r="G50" s="31"/>
      <c r="H50" s="175" t="s">
        <v>142</v>
      </c>
      <c r="I50" s="41">
        <f ca="1">COUNTIFS('Game History'!A:A,("&gt;"&amp;(TODAY()-730)),'Game History'!G:G,"MRDA",'Game History'!H:H,"Champs",'Game History'!I:I,Instructions!A87)+COUNTIFS('Game History'!A:A,("&gt;"&amp;(TODAY()-730)),'Game History'!G:G,"MRDA",'Game History'!H:H,"Playoff",'Game History'!I:I,Instructions!A87)</f>
        <v>0</v>
      </c>
      <c r="J50" s="43">
        <f ca="1">COUNTIFS('Game History'!A:A,("&gt;"&amp;(TODAY()-730)),'Game History'!G:G,"MRDA",'Game History'!H:H,"Sanc",'Game History'!I:I,Instructions!A87)</f>
        <v>0</v>
      </c>
      <c r="K50" s="43">
        <f ca="1">COUNTIFS('Game History'!A:A,("&gt;"&amp;(TODAY()-730)),'Game History'!G:G,"MRDA",'Game History'!H:H,"Reg",'Game History'!I:I,Instructions!A87)</f>
        <v>0</v>
      </c>
      <c r="L50" s="48">
        <f t="shared" ca="1" si="15"/>
        <v>0</v>
      </c>
      <c r="M50" s="14"/>
      <c r="N50" s="14"/>
      <c r="O50" s="14"/>
      <c r="P50" s="14"/>
      <c r="Q50" s="14"/>
      <c r="R50" s="14"/>
      <c r="S50" s="14"/>
      <c r="T50" s="14"/>
    </row>
    <row r="51" spans="1:20" ht="15.75" customHeight="1" x14ac:dyDescent="0.15">
      <c r="A51" s="172" t="s">
        <v>160</v>
      </c>
      <c r="B51" s="48">
        <f t="shared" ref="B51:E51" ca="1" si="16">SUM(B44:B50)</f>
        <v>0</v>
      </c>
      <c r="C51" s="48">
        <f t="shared" ca="1" si="16"/>
        <v>0</v>
      </c>
      <c r="D51" s="48">
        <f t="shared" ca="1" si="16"/>
        <v>0</v>
      </c>
      <c r="E51" s="48">
        <f t="shared" ca="1" si="16"/>
        <v>0</v>
      </c>
      <c r="F51" s="14"/>
      <c r="G51" s="31"/>
      <c r="H51" s="173" t="s">
        <v>160</v>
      </c>
      <c r="I51" s="48">
        <f t="shared" ref="I51:L51" ca="1" si="17">SUM(I44:I50)</f>
        <v>0</v>
      </c>
      <c r="J51" s="48">
        <f t="shared" ca="1" si="17"/>
        <v>0</v>
      </c>
      <c r="K51" s="48">
        <f t="shared" ca="1" si="17"/>
        <v>0</v>
      </c>
      <c r="L51" s="48">
        <f t="shared" ca="1" si="17"/>
        <v>0</v>
      </c>
      <c r="M51" s="14"/>
      <c r="N51" s="14"/>
      <c r="O51" s="14"/>
      <c r="P51" s="14"/>
      <c r="Q51" s="14"/>
      <c r="R51" s="14"/>
      <c r="S51" s="14"/>
      <c r="T51" s="14"/>
    </row>
    <row r="52" spans="1:20" ht="15.75" customHeight="1" x14ac:dyDescent="0.15">
      <c r="A52" s="14"/>
      <c r="B52" s="14"/>
      <c r="C52" s="14"/>
      <c r="D52" s="14"/>
      <c r="E52" s="14"/>
      <c r="F52" s="14"/>
      <c r="G52" s="14"/>
      <c r="H52" s="14"/>
      <c r="I52" s="14"/>
      <c r="J52" s="14"/>
      <c r="K52" s="14"/>
      <c r="L52" s="14"/>
      <c r="M52" s="14"/>
      <c r="N52" s="14"/>
      <c r="O52" s="14"/>
      <c r="P52" s="14"/>
      <c r="Q52" s="14"/>
      <c r="R52" s="14"/>
      <c r="S52" s="14"/>
      <c r="T52" s="14"/>
    </row>
    <row r="53" spans="1:20" ht="15.75" customHeight="1" x14ac:dyDescent="0.15">
      <c r="A53" s="14"/>
      <c r="B53" s="14"/>
      <c r="C53" s="14"/>
      <c r="D53" s="14"/>
      <c r="E53" s="14"/>
      <c r="F53" s="14"/>
      <c r="G53" s="14"/>
      <c r="H53" s="14"/>
      <c r="I53" s="14"/>
      <c r="J53" s="14"/>
      <c r="K53" s="14"/>
      <c r="L53" s="14"/>
      <c r="M53" s="14"/>
      <c r="N53" s="14"/>
      <c r="O53" s="14"/>
      <c r="P53" s="14"/>
      <c r="Q53" s="14"/>
      <c r="R53" s="14"/>
      <c r="S53" s="14"/>
      <c r="T53" s="14"/>
    </row>
    <row r="54" spans="1:20" ht="15.75" customHeight="1" x14ac:dyDescent="0.15">
      <c r="A54" s="300" t="s">
        <v>235</v>
      </c>
      <c r="B54" s="301"/>
      <c r="C54" s="301"/>
      <c r="D54" s="301"/>
      <c r="E54" s="301"/>
      <c r="F54" s="301"/>
      <c r="G54" s="301"/>
      <c r="H54" s="301"/>
      <c r="I54" s="301"/>
      <c r="J54" s="301"/>
      <c r="K54" s="301"/>
      <c r="L54" s="301"/>
      <c r="M54" s="301"/>
      <c r="N54" s="14"/>
      <c r="O54" s="14"/>
      <c r="P54" s="14"/>
      <c r="Q54" s="14"/>
      <c r="R54" s="14"/>
      <c r="S54" s="14"/>
      <c r="T54" s="14"/>
    </row>
    <row r="55" spans="1:20" ht="15.75" customHeight="1" x14ac:dyDescent="0.15">
      <c r="A55" s="22"/>
      <c r="B55" s="22"/>
      <c r="C55" s="22"/>
      <c r="D55" s="22"/>
      <c r="E55" s="22"/>
      <c r="F55" s="24"/>
      <c r="G55" s="24"/>
      <c r="H55" s="24"/>
      <c r="I55" s="24"/>
      <c r="J55" s="22"/>
      <c r="K55" s="22"/>
      <c r="L55" s="22"/>
      <c r="M55" s="24"/>
      <c r="N55" s="14"/>
      <c r="O55" s="14"/>
      <c r="P55" s="14"/>
      <c r="Q55" s="14"/>
      <c r="R55" s="14"/>
      <c r="S55" s="14"/>
      <c r="T55" s="14"/>
    </row>
    <row r="56" spans="1:20" ht="15.75" customHeight="1" x14ac:dyDescent="0.15">
      <c r="A56" s="166" t="s">
        <v>15</v>
      </c>
      <c r="B56" s="167" t="s">
        <v>16</v>
      </c>
      <c r="C56" s="167" t="s">
        <v>22</v>
      </c>
      <c r="D56" s="167" t="s">
        <v>23</v>
      </c>
      <c r="E56" s="167" t="s">
        <v>24</v>
      </c>
      <c r="F56" s="168"/>
      <c r="G56" s="168"/>
      <c r="H56" s="169" t="s">
        <v>25</v>
      </c>
      <c r="I56" s="170" t="s">
        <v>16</v>
      </c>
      <c r="J56" s="170" t="s">
        <v>22</v>
      </c>
      <c r="K56" s="170" t="s">
        <v>23</v>
      </c>
      <c r="L56" s="170" t="s">
        <v>24</v>
      </c>
      <c r="M56" s="168"/>
      <c r="Q56" s="305" t="s">
        <v>236</v>
      </c>
      <c r="R56" s="248"/>
      <c r="S56" s="14"/>
      <c r="T56" s="14"/>
    </row>
    <row r="57" spans="1:20" ht="15.75" customHeight="1" x14ac:dyDescent="0.15">
      <c r="A57" s="172" t="s">
        <v>169</v>
      </c>
      <c r="B57" s="41">
        <f ca="1">COUNTIFS('Game History'!A:A,("&gt;"&amp;(TODAY()-365)),'Game History'!G:G,"MRDA",'Game History'!H:H,"Champs",'Game History'!I:I,Instructions!A71)+COUNTIFS('Game History'!A:A,("&gt;"&amp;(TODAY()-365)),'Game History'!G:G,"MRDA",'Game History'!H:H,"Playoff",'Game History'!I:I,Instructions!A71)</f>
        <v>0</v>
      </c>
      <c r="C57" s="43">
        <f ca="1">COUNTIFS('Game History'!A:A,("&gt;"&amp;(TODAY()-365)),'Game History'!G:G,"MRDA",'Game History'!H:H,"Sanc",'Game History'!I:I,Instructions!A71)</f>
        <v>0</v>
      </c>
      <c r="D57" s="119">
        <f ca="1">COUNTIFS('Game History'!A:A,("&gt;"&amp;(TODAY()-365)),'Game History'!G:G,"MRDA",'Game History'!H:H,"Reg",'Game History'!I:I,Instructions!A71)</f>
        <v>0</v>
      </c>
      <c r="E57" s="48">
        <f t="shared" ref="E57:E58" ca="1" si="18">SUM(B57+C57+D57)</f>
        <v>0</v>
      </c>
      <c r="F57" s="176"/>
      <c r="G57" s="14"/>
      <c r="H57" s="173" t="s">
        <v>169</v>
      </c>
      <c r="I57" s="41">
        <f ca="1">COUNTIFS('Game History'!A:A,("&gt;"&amp;(TODAY()-730)),'Game History'!G:G,"MRDA",'Game History'!H:H,"Champs",'Game History'!I:I,Instructions!A71)+COUNTIFS('Game History'!A:A,("&gt;"&amp;(TODAY()-730)),'Game History'!G:G,"MRDA",'Game History'!H:H,"Playoff",'Game History'!I:I,Instructions!A71)</f>
        <v>0</v>
      </c>
      <c r="J57" s="43">
        <f ca="1">COUNTIFS('Game History'!A:A,("&gt;"&amp;(TODAY()-730)),'Game History'!G:G,"MRDA",'Game History'!H:H,"Sanc",'Game History'!I:I,Instructions!A71)</f>
        <v>0</v>
      </c>
      <c r="K57" s="119">
        <f ca="1">COUNTIFS('Game History'!A:A,("&gt;"&amp;(TODAY()-730)),'Game History'!G:G,"MRDA",'Game History'!H:H,"Reg",'Game History'!I:I,Instructions!A71)</f>
        <v>0</v>
      </c>
      <c r="L57" s="48">
        <f t="shared" ref="L57:L58" ca="1" si="19">SUM(I57+J57+K57)</f>
        <v>0</v>
      </c>
      <c r="M57" s="176"/>
      <c r="Q57" s="14"/>
      <c r="R57" s="14"/>
      <c r="S57" s="14"/>
      <c r="T57" s="14"/>
    </row>
    <row r="58" spans="1:20" ht="15.75" customHeight="1" x14ac:dyDescent="0.15">
      <c r="A58" s="174" t="s">
        <v>172</v>
      </c>
      <c r="B58" s="41">
        <f ca="1">COUNTIFS('Game History'!A:A,("&gt;"&amp;(TODAY()-365)),'Game History'!G:G,"MRDA",'Game History'!H:H,"Champs",'Game History'!I:I,Instructions!A72)+COUNTIFS('Game History'!A:A,("&gt;"&amp;(TODAY()-365)),'Game History'!G:G,"MRDA",'Game History'!H:H,"Playoff",'Game History'!I:I,Instructions!A72)+COUNTIFS('Game History'!A:A,("&gt;"&amp;(TODAY()-365)),'Game History'!G:G,"MRDA",'Game History'!H:H,"Champs",'Game History'!I:I,Instructions!A73)+COUNTIFS('Game History'!A:A,("&gt;"&amp;(TODAY()-365)),'Game History'!G:G,"MRDA",'Game History'!H:H,"Playoff",'Game History'!I:I,Instructions!A73)</f>
        <v>0</v>
      </c>
      <c r="C58" s="119">
        <f ca="1">COUNTIFS('Game History'!A:A,("&gt;"&amp;(TODAY()-365)),'Game History'!G:G,"MRDA",'Game History'!H:H,"Sanc",'Game History'!I:I,Instructions!A72)</f>
        <v>0</v>
      </c>
      <c r="D58" s="119">
        <f ca="1">COUNTIFS('Game History'!A:A,("&gt;"&amp;(TODAY()-365)),'Game History'!G:G,"MRDA",'Game History'!H:H,"Reg",'Game History'!I:I,Instructions!A72)</f>
        <v>0</v>
      </c>
      <c r="E58" s="123">
        <f t="shared" ca="1" si="18"/>
        <v>0</v>
      </c>
      <c r="F58" s="176"/>
      <c r="G58" s="14"/>
      <c r="H58" s="175" t="s">
        <v>172</v>
      </c>
      <c r="I58" s="41">
        <f ca="1">COUNTIFS('Game History'!A:A,("&gt;"&amp;(TODAY()-730)),'Game History'!G:G,"MRDA",'Game History'!H:H,"Champs",'Game History'!I:I,Instructions!A72)+COUNTIFS('Game History'!A:A,("&gt;"&amp;(TODAY()-730)),'Game History'!G:G,"MRDA",'Game History'!H:H,"Playoff",'Game History'!I:I,Instructions!A72)+COUNTIFS('Game History'!A:A,("&gt;"&amp;(TODAY()-730)),'Game History'!G:G,"MRDA",'Game History'!H:H,"Champs",'Game History'!I:I,Instructions!A73)+COUNTIFS('Game History'!A:A,("&gt;"&amp;(TODAY()-730)),'Game History'!G:G,"MRDA",'Game History'!H:H,"Playoff",'Game History'!I:I,Instructions!A73)</f>
        <v>0</v>
      </c>
      <c r="J58" s="43">
        <f ca="1">COUNTIFS('Game History'!A:A,("&gt;"&amp;(TODAY()-730)),'Game History'!G:G,"MRDA",'Game History'!H:H,"Sanc",'Game History'!I:I,Instructions!A72)</f>
        <v>0</v>
      </c>
      <c r="K58" s="119">
        <f ca="1">COUNTIFS('Game History'!A:A,("&gt;"&amp;(TODAY()-730)),'Game History'!G:G,"MRDA",'Game History'!H:H,"Reg",'Game History'!I:I,Instructions!A72)</f>
        <v>0</v>
      </c>
      <c r="L58" s="123">
        <f t="shared" ca="1" si="19"/>
        <v>0</v>
      </c>
      <c r="M58" s="176"/>
      <c r="Q58" s="14"/>
      <c r="R58" s="14"/>
      <c r="S58" s="14"/>
      <c r="T58" s="14"/>
    </row>
    <row r="59" spans="1:20" ht="15.75" customHeight="1" x14ac:dyDescent="0.15">
      <c r="A59" s="174" t="s">
        <v>77</v>
      </c>
      <c r="B59" s="127" t="s">
        <v>51</v>
      </c>
      <c r="C59" s="119">
        <f ca="1">COUNTIFS('Game History'!A:A,("&gt;"&amp;(TODAY()-365)),'Game History'!G:G,"MRDA",'Game History'!H:H,"Sanc",'Game History'!I:I,Instructions!A73)</f>
        <v>0</v>
      </c>
      <c r="D59" s="119">
        <f ca="1">COUNTIFS('Game History'!A:A,("&gt;"&amp;(TODAY()-365)),'Game History'!G:G,"MRDA",'Game History'!H:H,"Reg",'Game History'!I:I,Instructions!A73)</f>
        <v>0</v>
      </c>
      <c r="E59" s="48">
        <f ca="1">SUM(C59+D59)</f>
        <v>0</v>
      </c>
      <c r="F59" s="177" t="s">
        <v>204</v>
      </c>
      <c r="G59" s="14"/>
      <c r="H59" s="175" t="s">
        <v>77</v>
      </c>
      <c r="I59" s="127" t="s">
        <v>51</v>
      </c>
      <c r="J59" s="43">
        <f ca="1">COUNTIFS('Game History'!A:A,("&gt;"&amp;(TODAY()-730)),'Game History'!G:G,"MRDA",'Game History'!H:H,"Sanc",'Game History'!I:I,Instructions!A73)</f>
        <v>0</v>
      </c>
      <c r="K59" s="119">
        <f ca="1">COUNTIFS('Game History'!A:A,("&gt;"&amp;(TODAY()-730)),'Game History'!G:G,"MRDA",'Game History'!H:H,"Reg",'Game History'!I:I,Instructions!A73)</f>
        <v>0</v>
      </c>
      <c r="L59" s="48">
        <f ca="1">SUM(J59+K59)</f>
        <v>0</v>
      </c>
      <c r="M59" s="178" t="s">
        <v>204</v>
      </c>
      <c r="Q59" s="14"/>
      <c r="R59" s="14"/>
      <c r="S59" s="14"/>
      <c r="T59" s="14"/>
    </row>
    <row r="60" spans="1:20" ht="15.75" customHeight="1" x14ac:dyDescent="0.15">
      <c r="A60" s="174" t="s">
        <v>107</v>
      </c>
      <c r="B60" s="130">
        <f ca="1">COUNTIFS('Game History'!A:A,("&gt;"&amp;(TODAY()-365)),'Game History'!G:G,"MRDA",'Game History'!H:H,"Champs",'Game History'!I:I,Instructions!A77)+COUNTIFS('Game History'!A:A,("&gt;"&amp;(TODAY()-365)),'Game History'!G:G,"MRDA",'Game History'!H:H,"Playoff",'Game History'!I:I,Instructions!A77)+COUNTIFS('Game History'!A:A,("&gt;"&amp;(TODAY()-365)),'Game History'!G:G,"MRDA",'Game History'!H:H,"Champs",'Game History'!J:J,Instructions!A77)+COUNTIFS('Game History'!A:A,("&gt;"&amp;(TODAY()-365)),'Game History'!G:G,"MRDA",'Game History'!H:H,"Playoff",'Game History'!J:J,Instructions!A77)</f>
        <v>0</v>
      </c>
      <c r="C60" s="130">
        <f ca="1">COUNTIFS('Game History'!A:A,("&gt;"&amp;(TODAY()-365)),'Game History'!G:G,"MRDA",'Game History'!H:H,"Sanc",'Game History'!I:I,Instructions!A77)+COUNTIFS('Game History'!A:A,("&gt;"&amp;(TODAY()-365)),'Game History'!G:G,"MRDA",'Game History'!H:H,"Sanc",'Game History'!J:J,Instructions!A77)</f>
        <v>0</v>
      </c>
      <c r="D60" s="130">
        <f ca="1">COUNTIFS('Game History'!A:A,("&gt;"&amp;(TODAY()-365)),'Game History'!G:G,"MRDA",'Game History'!H:H,"Reg",'Game History'!I:I,Instructions!A77)+COUNTIFS('Game History'!A:A,("&gt;"&amp;(TODAY()-365)),'Game History'!G:G,"MRDA",'Game History'!H:H,"Reg",'Game History'!J:J,Instructions!A77)</f>
        <v>0</v>
      </c>
      <c r="E60" s="48">
        <f t="shared" ref="E60:E70" ca="1" si="20">SUM(B60+C60+D60)</f>
        <v>0</v>
      </c>
      <c r="F60" s="41">
        <f ca="1">COUNTIFS('Game History'!A:A,("&gt;"&amp;(TODAY()-365)),'Game History'!G:G,"MRDA",'Game History'!I:I,A60,'Game History'!K:K,"Y")+COUNTIFS('Game History'!A:A,("&gt;"&amp;(TODAY()-365)),'Game History'!G:G,"MRDA",'Game History'!J:J,A60,'Game History'!K:K,"Y")</f>
        <v>0</v>
      </c>
      <c r="G60" s="14"/>
      <c r="H60" s="175" t="s">
        <v>107</v>
      </c>
      <c r="I60" s="41">
        <f ca="1">COUNTIFS('Game History'!A:A,("&gt;"&amp;(TODAY()-730)),'Game History'!G:G,"MRDA",'Game History'!H:H,"Champs",'Game History'!I:I,Instructions!A77)+COUNTIFS('Game History'!A:A,("&gt;"&amp;(TODAY()-730)),'Game History'!G:G,"MRDA",'Game History'!H:H,"Playoff",'Game History'!I:I,Instructions!A77)+COUNTIFS('Game History'!A:A,("&gt;"&amp;(TODAY()-730)),'Game History'!G:G,"MRDA",'Game History'!H:H,"Champs",'Game History'!J:J,Instructions!A77)+COUNTIFS('Game History'!A:A,("&gt;"&amp;(TODAY()-730)),'Game History'!G:G,"MRDA",'Game History'!H:H,"Playoff",'Game History'!J:J,Instructions!A77)</f>
        <v>0</v>
      </c>
      <c r="J60" s="41">
        <f ca="1">COUNTIFS('Game History'!A:A,("&gt;"&amp;(TODAY()-730)),'Game History'!G:G,"MRDA",'Game History'!H:H,"Sanc",'Game History'!I:I,Instructions!A77)+COUNTIFS('Game History'!A:A,("&gt;"&amp;(TODAY()-730)),'Game History'!G:G,"MRDA",'Game History'!H:H,"Sanc",'Game History'!J:J,Instructions!A77)</f>
        <v>0</v>
      </c>
      <c r="K60" s="130">
        <f ca="1">COUNTIFS('Game History'!A:A,("&gt;"&amp;(TODAY()-730)),'Game History'!G:G,"MRDA",'Game History'!H:H,"Reg",'Game History'!I:I,Instructions!A77)+COUNTIFS('Game History'!A:A,("&gt;"&amp;(TODAY()-730)),'Game History'!G:G,"MRDA",'Game History'!H:H,"Reg",'Game History'!J:J,Instructions!A77)</f>
        <v>0</v>
      </c>
      <c r="L60" s="48">
        <f t="shared" ref="L60:L70" ca="1" si="21">SUM(I60+J60+K60)</f>
        <v>0</v>
      </c>
      <c r="M60" s="41">
        <f ca="1">COUNTIFS('Game History'!A:A,("&gt;"&amp;(TODAY()-730)),'Game History'!G:G,"MRDA",'Game History'!I:I,A60,'Game History'!K:K,"Y")+COUNTIFS('Game History'!A:A,("&gt;"&amp;(TODAY()-730)),'Game History'!G:G,"MRDA",'Game History'!J:J,A60,'Game History'!K:K,"Y")</f>
        <v>0</v>
      </c>
      <c r="Q60" s="14"/>
      <c r="R60" s="14"/>
      <c r="S60" s="14"/>
      <c r="T60" s="14"/>
    </row>
    <row r="61" spans="1:20" ht="15.75" customHeight="1" x14ac:dyDescent="0.15">
      <c r="A61" s="174" t="s">
        <v>118</v>
      </c>
      <c r="B61" s="130">
        <f ca="1">COUNTIFS('Game History'!A:A,("&gt;"&amp;(TODAY()-365)),'Game History'!G:G,"MRDA",'Game History'!H:H,"Champs",'Game History'!I:I,Instructions!A78)+COUNTIFS('Game History'!A:A,("&gt;"&amp;(TODAY()-365)),'Game History'!G:G,"MRDA",'Game History'!H:H,"Playoff",'Game History'!I:I,Instructions!A78)+COUNTIFS('Game History'!A:A,("&gt;"&amp;(TODAY()-365)),'Game History'!G:G,"MRDA",'Game History'!H:H,"Champs",'Game History'!J:J,Instructions!A78)+COUNTIFS('Game History'!A:A,("&gt;"&amp;(TODAY()-365)),'Game History'!G:G,"MRDA",'Game History'!H:H,"Playoff",'Game History'!J:J,Instructions!A78)</f>
        <v>0</v>
      </c>
      <c r="C61" s="130">
        <f ca="1">COUNTIFS('Game History'!A:A,("&gt;"&amp;(TODAY()-365)),'Game History'!G:G,"MRDA",'Game History'!H:H,"Sanc",'Game History'!I:I,Instructions!A78)+COUNTIFS('Game History'!A:A,("&gt;"&amp;(TODAY()-365)),'Game History'!G:G,"MRDA",'Game History'!H:H,"Sanc",'Game History'!J:J,Instructions!A78)</f>
        <v>0</v>
      </c>
      <c r="D61" s="130">
        <f ca="1">COUNTIFS('Game History'!A:A,("&gt;"&amp;(TODAY()-365)),'Game History'!G:G,"MRDA",'Game History'!H:H,"Reg",'Game History'!I:I,Instructions!A78)+COUNTIFS('Game History'!A:A,("&gt;"&amp;(TODAY()-365)),'Game History'!G:G,"MRDA",'Game History'!H:H,"Reg",'Game History'!J:J,Instructions!A78)</f>
        <v>0</v>
      </c>
      <c r="E61" s="48">
        <f t="shared" ca="1" si="20"/>
        <v>0</v>
      </c>
      <c r="F61" s="41">
        <f ca="1">COUNTIFS('Game History'!A:A,("&gt;"&amp;(TODAY()-365)),'Game History'!G:G,"MRDA",'Game History'!I:I,A61,'Game History'!K:K,"Y")+COUNTIFS('Game History'!A:A,("&gt;"&amp;(TODAY()-365)),'Game History'!G:G,"MRDA",'Game History'!J:J,A61,'Game History'!K:K,"Y")</f>
        <v>0</v>
      </c>
      <c r="G61" s="14"/>
      <c r="H61" s="175" t="s">
        <v>118</v>
      </c>
      <c r="I61" s="41">
        <f ca="1">COUNTIFS('Game History'!A:A,("&gt;"&amp;(TODAY()-730)),'Game History'!G:G,"MRDA",'Game History'!H:H,"Champs",'Game History'!I:I,Instructions!A78)+COUNTIFS('Game History'!A:A,("&gt;"&amp;(TODAY()-730)),'Game History'!G:G,"MRDA",'Game History'!H:H,"Playoff",'Game History'!I:I,Instructions!A78)+COUNTIFS('Game History'!A:A,("&gt;"&amp;(TODAY()-730)),'Game History'!G:G,"MRDA",'Game History'!H:H,"Champs",'Game History'!J:J,Instructions!A78)+COUNTIFS('Game History'!A:A,("&gt;"&amp;(TODAY()-730)),'Game History'!G:G,"MRDA",'Game History'!H:H,"Playoff",'Game History'!J:J,Instructions!A78)</f>
        <v>0</v>
      </c>
      <c r="J61" s="41">
        <f ca="1">COUNTIFS('Game History'!A:A,("&gt;"&amp;(TODAY()-730)),'Game History'!G:G,"MRDA",'Game History'!H:H,"Sanc",'Game History'!I:I,Instructions!A78)+COUNTIFS('Game History'!A:A,("&gt;"&amp;(TODAY()-730)),'Game History'!G:G,"MRDA",'Game History'!H:H,"Sanc",'Game History'!J:J,Instructions!A78)</f>
        <v>0</v>
      </c>
      <c r="K61" s="130">
        <f ca="1">COUNTIFS('Game History'!A:A,("&gt;"&amp;(TODAY()-730)),'Game History'!G:G,"MRDA",'Game History'!H:H,"Reg",'Game History'!I:I,Instructions!A78)+COUNTIFS('Game History'!A:A,("&gt;"&amp;(TODAY()-730)),'Game History'!G:G,"MRDA",'Game History'!H:H,"Reg",'Game History'!J:J,Instructions!A78)</f>
        <v>0</v>
      </c>
      <c r="L61" s="48">
        <f t="shared" ca="1" si="21"/>
        <v>0</v>
      </c>
      <c r="M61" s="41">
        <f ca="1">COUNTIFS('Game History'!A:A,("&gt;"&amp;(TODAY()-730)),'Game History'!G:G,"MRDA",'Game History'!I:I,A61,'Game History'!K:K,"Y")+COUNTIFS('Game History'!A:A,("&gt;"&amp;(TODAY()-730)),'Game History'!G:G,"MRDA",'Game History'!J:J,A61,'Game History'!K:K,"Y")</f>
        <v>0</v>
      </c>
      <c r="Q61" s="14"/>
      <c r="R61" s="14"/>
      <c r="S61" s="14"/>
      <c r="T61" s="14"/>
    </row>
    <row r="62" spans="1:20" ht="15.75" customHeight="1" x14ac:dyDescent="0.15">
      <c r="A62" s="174" t="s">
        <v>131</v>
      </c>
      <c r="B62" s="130">
        <f ca="1">COUNTIFS('Game History'!A:A,("&gt;"&amp;(TODAY()-365)),'Game History'!G:G,"MRDA",'Game History'!H:H,"Champs",'Game History'!I:I,Instructions!A79)+COUNTIFS('Game History'!A:A,("&gt;"&amp;(TODAY()-365)),'Game History'!G:G,"MRDA",'Game History'!H:H,"Playoff",'Game History'!I:I,Instructions!A79)+COUNTIFS('Game History'!A:A,("&gt;"&amp;(TODAY()-365)),'Game History'!G:G,"MRDA",'Game History'!H:H,"Champs",'Game History'!J:J,Instructions!A79)+COUNTIFS('Game History'!A:A,("&gt;"&amp;(TODAY()-365)),'Game History'!G:G,"MRDA",'Game History'!H:H,"Playoff",'Game History'!J:J,Instructions!A79)</f>
        <v>0</v>
      </c>
      <c r="C62" s="130">
        <f ca="1">COUNTIFS('Game History'!A:A,("&gt;"&amp;(TODAY()-365)),'Game History'!G:G,"MRDA",'Game History'!H:H,"Sanc",'Game History'!I:I,Instructions!A79)+COUNTIFS('Game History'!A:A,("&gt;"&amp;(TODAY()-365)),'Game History'!G:G,"MRDA",'Game History'!H:H,"Sanc",'Game History'!J:J,Instructions!A79)</f>
        <v>0</v>
      </c>
      <c r="D62" s="130">
        <f ca="1">COUNTIFS('Game History'!A:A,("&gt;"&amp;(TODAY()-365)),'Game History'!G:G,"MRDA",'Game History'!H:H,"Reg",'Game History'!I:I,Instructions!A79)+COUNTIFS('Game History'!A:A,("&gt;"&amp;(TODAY()-365)),'Game History'!G:G,"MRDA",'Game History'!H:H,"Reg",'Game History'!J:J,Instructions!A79)</f>
        <v>0</v>
      </c>
      <c r="E62" s="48">
        <f t="shared" ca="1" si="20"/>
        <v>0</v>
      </c>
      <c r="F62" s="41">
        <f ca="1">COUNTIFS('Game History'!A:A,("&gt;"&amp;(TODAY()-365)),'Game History'!G:G,"MRDA",'Game History'!I:I,A62,'Game History'!K:K,"Y")+COUNTIFS('Game History'!A:A,("&gt;"&amp;(TODAY()-365)),'Game History'!G:G,"MRDA",'Game History'!J:J,A62,'Game History'!K:K,"Y")</f>
        <v>0</v>
      </c>
      <c r="G62" s="14"/>
      <c r="H62" s="175" t="s">
        <v>131</v>
      </c>
      <c r="I62" s="41">
        <f ca="1">COUNTIFS('Game History'!A:A,("&gt;"&amp;(TODAY()-730)),'Game History'!G:G,"MRDA",'Game History'!H:H,"Champs",'Game History'!I:I,Instructions!A79)+COUNTIFS('Game History'!A:A,("&gt;"&amp;(TODAY()-730)),'Game History'!G:G,"MRDA",'Game History'!H:H,"Playoff",'Game History'!I:I,Instructions!A79)+COUNTIFS('Game History'!A:A,("&gt;"&amp;(TODAY()-730)),'Game History'!G:G,"MRDA",'Game History'!H:H,"Champs",'Game History'!J:J,Instructions!A79)+COUNTIFS('Game History'!A:A,("&gt;"&amp;(TODAY()-730)),'Game History'!G:G,"MRDA",'Game History'!H:H,"Playoff",'Game History'!J:J,Instructions!A79)</f>
        <v>0</v>
      </c>
      <c r="J62" s="41">
        <f ca="1">COUNTIFS('Game History'!A:A,("&gt;"&amp;(TODAY()-730)),'Game History'!G:G,"MRDA",'Game History'!H:H,"Sanc",'Game History'!I:I,Instructions!A79)+COUNTIFS('Game History'!A:A,("&gt;"&amp;(TODAY()-730)),'Game History'!G:G,"MRDA",'Game History'!H:H,"Sanc",'Game History'!J:J,Instructions!A79)</f>
        <v>0</v>
      </c>
      <c r="K62" s="130">
        <f ca="1">COUNTIFS('Game History'!A:A,("&gt;"&amp;(TODAY()-730)),'Game History'!G:G,"MRDA",'Game History'!H:H,"Reg",'Game History'!I:I,Instructions!A79)+COUNTIFS('Game History'!A:A,("&gt;"&amp;(TODAY()-730)),'Game History'!G:G,"MRDA",'Game History'!H:H,"Reg",'Game History'!J:J,Instructions!A79)</f>
        <v>0</v>
      </c>
      <c r="L62" s="48">
        <f t="shared" ca="1" si="21"/>
        <v>0</v>
      </c>
      <c r="M62" s="41">
        <f ca="1">COUNTIFS('Game History'!A:A,("&gt;"&amp;(TODAY()-730)),'Game History'!G:G,"MRDA",'Game History'!I:I,A62,'Game History'!K:K,"Y")+COUNTIFS('Game History'!A:A,("&gt;"&amp;(TODAY()-730)),'Game History'!G:G,"MRDA",'Game History'!J:J,A62,'Game History'!K:K,"Y")</f>
        <v>0</v>
      </c>
      <c r="Q62" s="14"/>
      <c r="R62" s="14"/>
      <c r="S62" s="14"/>
      <c r="T62" s="14"/>
    </row>
    <row r="63" spans="1:20" ht="15.75" customHeight="1" x14ac:dyDescent="0.15">
      <c r="A63" s="174" t="s">
        <v>144</v>
      </c>
      <c r="B63" s="130">
        <f ca="1">COUNTIFS('Game History'!A:A,("&gt;"&amp;(TODAY()-365)),'Game History'!G:G,"MRDA",'Game History'!H:H,"Champs",'Game History'!I:I,Instructions!A80)+COUNTIFS('Game History'!A:A,("&gt;"&amp;(TODAY()-365)),'Game History'!G:G,"MRDA",'Game History'!H:H,"Playoff",'Game History'!I:I,Instructions!A80)+COUNTIFS('Game History'!A:A,("&gt;"&amp;(TODAY()-365)),'Game History'!G:G,"MRDA",'Game History'!H:H,"Champs",'Game History'!J:J,Instructions!A80)+COUNTIFS('Game History'!A:A,("&gt;"&amp;(TODAY()-365)),'Game History'!G:G,"MRDA",'Game History'!H:H,"Playoff",'Game History'!J:J,Instructions!A80)</f>
        <v>0</v>
      </c>
      <c r="C63" s="130">
        <f ca="1">COUNTIFS('Game History'!A:A,("&gt;"&amp;(TODAY()-365)),'Game History'!G:G,"MRDA",'Game History'!H:H,"Sanc",'Game History'!I:I,Instructions!A80)+COUNTIFS('Game History'!A:A,("&gt;"&amp;(TODAY()-365)),'Game History'!G:G,"MRDA",'Game History'!H:H,"Sanc",'Game History'!J:J,Instructions!A80)</f>
        <v>0</v>
      </c>
      <c r="D63" s="130">
        <f ca="1">COUNTIFS('Game History'!A:A,("&gt;"&amp;(TODAY()-365)),'Game History'!G:G,"MRDA",'Game History'!H:H,"Reg",'Game History'!I:I,Instructions!A80)+COUNTIFS('Game History'!A:A,("&gt;"&amp;(TODAY()-365)),'Game History'!G:G,"MRDA",'Game History'!H:H,"Reg",'Game History'!J:J,Instructions!A80)</f>
        <v>0</v>
      </c>
      <c r="E63" s="150">
        <f t="shared" ca="1" si="20"/>
        <v>0</v>
      </c>
      <c r="F63" s="41">
        <f ca="1">COUNTIFS('Game History'!A:A,("&gt;"&amp;(TODAY()-365)),'Game History'!G:G,"MRDA",'Game History'!I:I,A63,'Game History'!K:K,"Y")+COUNTIFS('Game History'!A:A,("&gt;"&amp;(TODAY()-365)),'Game History'!G:G,"MRDA",'Game History'!J:J,A63,'Game History'!K:K,"Y")</f>
        <v>0</v>
      </c>
      <c r="G63" s="14"/>
      <c r="H63" s="175" t="s">
        <v>144</v>
      </c>
      <c r="I63" s="41">
        <f ca="1">COUNTIFS('Game History'!A:A,("&gt;"&amp;(TODAY()-730)),'Game History'!G:G,"MRDA",'Game History'!H:H,"Champs",'Game History'!I:I,Instructions!A80)+COUNTIFS('Game History'!A:A,("&gt;"&amp;(TODAY()-730)),'Game History'!G:G,"MRDA",'Game History'!H:H,"Playoff",'Game History'!I:I,Instructions!A80)+COUNTIFS('Game History'!A:A,("&gt;"&amp;(TODAY()-730)),'Game History'!G:G,"MRDA",'Game History'!H:H,"Champs",'Game History'!J:J,Instructions!A80)+COUNTIFS('Game History'!A:A,("&gt;"&amp;(TODAY()-730)),'Game History'!G:G,"MRDA",'Game History'!H:H,"Playoff",'Game History'!J:J,Instructions!A80)</f>
        <v>0</v>
      </c>
      <c r="J63" s="41">
        <f ca="1">COUNTIFS('Game History'!A:A,("&gt;"&amp;(TODAY()-730)),'Game History'!G:G,"MRDA",'Game History'!H:H,"Sanc",'Game History'!I:I,Instructions!A80)+COUNTIFS('Game History'!A:A,("&gt;"&amp;(TODAY()-730)),'Game History'!G:G,"MRDA",'Game History'!H:H,"Sanc",'Game History'!J:J,Instructions!A80)</f>
        <v>0</v>
      </c>
      <c r="K63" s="130">
        <f ca="1">COUNTIFS('Game History'!A:A,("&gt;"&amp;(TODAY()-730)),'Game History'!G:G,"MRDA",'Game History'!H:H,"Reg",'Game History'!I:I,Instructions!A80)+COUNTIFS('Game History'!A:A,("&gt;"&amp;(TODAY()-730)),'Game History'!G:G,"MRDA",'Game History'!H:H,"Reg",'Game History'!J:J,Instructions!A80)</f>
        <v>0</v>
      </c>
      <c r="L63" s="150">
        <f t="shared" ca="1" si="21"/>
        <v>0</v>
      </c>
      <c r="M63" s="41">
        <f ca="1">COUNTIFS('Game History'!A:A,("&gt;"&amp;(TODAY()-730)),'Game History'!G:G,"MRDA",'Game History'!I:I,A63,'Game History'!K:K,"Y")+COUNTIFS('Game History'!A:A,("&gt;"&amp;(TODAY()-730)),'Game History'!G:G,"MRDA",'Game History'!J:J,A63,'Game History'!K:K,"Y")</f>
        <v>0</v>
      </c>
      <c r="Q63" s="14"/>
      <c r="R63" s="14"/>
      <c r="S63" s="14"/>
      <c r="T63" s="14"/>
    </row>
    <row r="64" spans="1:20" ht="15.75" customHeight="1" x14ac:dyDescent="0.15">
      <c r="A64" s="174" t="s">
        <v>159</v>
      </c>
      <c r="B64" s="130">
        <f ca="1">COUNTIFS('Game History'!A:A,("&gt;"&amp;(TODAY()-365)),'Game History'!G:G,"MRDA",'Game History'!H:H,"Champs",'Game History'!I:I,Instructions!A81)+COUNTIFS('Game History'!A:A,("&gt;"&amp;(TODAY()-365)),'Game History'!G:G,"MRDA",'Game History'!H:H,"Playoff",'Game History'!I:I,Instructions!A81)+COUNTIFS('Game History'!A:A,("&gt;"&amp;(TODAY()-365)),'Game History'!G:G,"MRDA",'Game History'!H:H,"Champs",'Game History'!J:J,Instructions!A81)+COUNTIFS('Game History'!A:A,("&gt;"&amp;(TODAY()-365)),'Game History'!G:G,"MRDA",'Game History'!H:H,"Playoff",'Game History'!J:J,Instructions!A81)</f>
        <v>0</v>
      </c>
      <c r="C64" s="130">
        <f ca="1">COUNTIFS('Game History'!A:A,("&gt;"&amp;(TODAY()-365)),'Game History'!G:G,"MRDA",'Game History'!H:H,"Sanc",'Game History'!I:I,Instructions!A81)+COUNTIFS('Game History'!A:A,("&gt;"&amp;(TODAY()-365)),'Game History'!G:G,"MRDA",'Game History'!H:H,"Sanc",'Game History'!J:J,Instructions!A81)</f>
        <v>0</v>
      </c>
      <c r="D64" s="130">
        <f ca="1">COUNTIFS('Game History'!A:A,("&gt;"&amp;(TODAY()-365)),'Game History'!G:G,"MRDA",'Game History'!H:H,"Reg",'Game History'!I:I,Instructions!A81)+COUNTIFS('Game History'!A:A,("&gt;"&amp;(TODAY()-365)),'Game History'!G:G,"MRDA",'Game History'!H:H,"Reg",'Game History'!J:J,Instructions!A81)</f>
        <v>0</v>
      </c>
      <c r="E64" s="48">
        <f t="shared" ca="1" si="20"/>
        <v>0</v>
      </c>
      <c r="F64" s="41">
        <f ca="1">COUNTIFS('Game History'!A:A,("&gt;"&amp;(TODAY()-365)),'Game History'!G:G,"MRDA",'Game History'!I:I,A64,'Game History'!K:K,"Y")+COUNTIFS('Game History'!A:A,("&gt;"&amp;(TODAY()-365)),'Game History'!G:G,"MRDA",'Game History'!J:J,A64,'Game History'!K:K,"Y")</f>
        <v>0</v>
      </c>
      <c r="G64" s="14"/>
      <c r="H64" s="175" t="s">
        <v>159</v>
      </c>
      <c r="I64" s="41">
        <f ca="1">COUNTIFS('Game History'!A:A,("&gt;"&amp;(TODAY()-730)),'Game History'!G:G,"MRDA",'Game History'!H:H,"Champs",'Game History'!I:I,Instructions!A81)+COUNTIFS('Game History'!A:A,("&gt;"&amp;(TODAY()-730)),'Game History'!G:G,"MRDA",'Game History'!H:H,"Playoff",'Game History'!I:I,Instructions!A81)+COUNTIFS('Game History'!A:A,("&gt;"&amp;(TODAY()-730)),'Game History'!G:G,"MRDA",'Game History'!H:H,"Champs",'Game History'!J:J,Instructions!A81)+COUNTIFS('Game History'!A:A,("&gt;"&amp;(TODAY()-730)),'Game History'!G:G,"MRDA",'Game History'!H:H,"Playoff",'Game History'!J:J,Instructions!A81)</f>
        <v>0</v>
      </c>
      <c r="J64" s="41">
        <f ca="1">COUNTIFS('Game History'!A:A,("&gt;"&amp;(TODAY()-730)),'Game History'!G:G,"MRDA",'Game History'!H:H,"Sanc",'Game History'!I:I,Instructions!A81)+COUNTIFS('Game History'!A:A,("&gt;"&amp;(TODAY()-730)),'Game History'!G:G,"MRDA",'Game History'!H:H,"Sanc",'Game History'!J:J,Instructions!A81)</f>
        <v>0</v>
      </c>
      <c r="K64" s="130">
        <f ca="1">COUNTIFS('Game History'!A:A,("&gt;"&amp;(TODAY()-730)),'Game History'!G:G,"MRDA",'Game History'!H:H,"Reg",'Game History'!I:I,Instructions!A81)+COUNTIFS('Game History'!A:A,("&gt;"&amp;(TODAY()-730)),'Game History'!G:G,"MRDA",'Game History'!H:H,"Reg",'Game History'!J:J,Instructions!A81)</f>
        <v>0</v>
      </c>
      <c r="L64" s="48">
        <f t="shared" ca="1" si="21"/>
        <v>0</v>
      </c>
      <c r="M64" s="41">
        <f ca="1">COUNTIFS('Game History'!A:A,("&gt;"&amp;(TODAY()-730)),'Game History'!G:G,"MRDA",'Game History'!I:I,A64,'Game History'!K:K,"Y")+COUNTIFS('Game History'!A:A,("&gt;"&amp;(TODAY()-730)),'Game History'!G:G,"MRDA",'Game History'!J:J,A64,'Game History'!K:K,"Y")</f>
        <v>0</v>
      </c>
      <c r="Q64" s="14"/>
      <c r="R64" s="14"/>
      <c r="S64" s="14"/>
      <c r="T64" s="14"/>
    </row>
    <row r="65" spans="1:20" ht="15.75" customHeight="1" x14ac:dyDescent="0.15">
      <c r="A65" s="174" t="s">
        <v>167</v>
      </c>
      <c r="B65" s="130">
        <f ca="1">COUNTIFS('Game History'!A:A,("&gt;"&amp;(TODAY()-365)),'Game History'!G:G,"MRDA",'Game History'!H:H,"Champs",'Game History'!I:I,Instructions!A82)+COUNTIFS('Game History'!A:A,("&gt;"&amp;(TODAY()-365)),'Game History'!G:G,"MRDA",'Game History'!H:H,"Playoff",'Game History'!I:I,Instructions!A82)+COUNTIFS('Game History'!A:A,("&gt;"&amp;(TODAY()-365)),'Game History'!G:G,"MRDA",'Game History'!H:H,"Champs",'Game History'!J:J,Instructions!A82)+COUNTIFS('Game History'!A:A,("&gt;"&amp;(TODAY()-365)),'Game History'!G:G,"MRDA",'Game History'!H:H,"Playoff",'Game History'!J:J,Instructions!A82)</f>
        <v>0</v>
      </c>
      <c r="C65" s="130">
        <f ca="1">COUNTIFS('Game History'!A:A,("&gt;"&amp;(TODAY()-365)),'Game History'!G:G,"MRDA",'Game History'!H:H,"Sanc",'Game History'!I:I,Instructions!A82)+COUNTIFS('Game History'!A:A,("&gt;"&amp;(TODAY()-365)),'Game History'!G:G,"MRDA",'Game History'!H:H,"Sanc",'Game History'!J:J,Instructions!A82)</f>
        <v>0</v>
      </c>
      <c r="D65" s="130">
        <f ca="1">COUNTIFS('Game History'!A:A,("&gt;"&amp;(TODAY()-365)),'Game History'!G:G,"MRDA",'Game History'!H:H,"Reg",'Game History'!I:I,Instructions!A82)+COUNTIFS('Game History'!A:A,("&gt;"&amp;(TODAY()-365)),'Game History'!G:G,"MRDA",'Game History'!H:H,"Reg",'Game History'!J:J,Instructions!A82)</f>
        <v>0</v>
      </c>
      <c r="E65" s="48">
        <f t="shared" ca="1" si="20"/>
        <v>0</v>
      </c>
      <c r="F65" s="41">
        <f ca="1">COUNTIFS('Game History'!A:A,("&gt;"&amp;(TODAY()-365)),'Game History'!G:G,"MRDA",'Game History'!I:I,A65,'Game History'!K:K,"Y")+COUNTIFS('Game History'!A:A,("&gt;"&amp;(TODAY()-365)),'Game History'!G:G,"MRDA",'Game History'!J:J,A65,'Game History'!K:K,"Y")</f>
        <v>0</v>
      </c>
      <c r="G65" s="14"/>
      <c r="H65" s="175" t="s">
        <v>167</v>
      </c>
      <c r="I65" s="41">
        <f ca="1">COUNTIFS('Game History'!A:A,("&gt;"&amp;(TODAY()-730)),'Game History'!G:G,"MRDA",'Game History'!H:H,"Champs",'Game History'!I:I,Instructions!A82)+COUNTIFS('Game History'!A:A,("&gt;"&amp;(TODAY()-730)),'Game History'!G:G,"MRDA",'Game History'!H:H,"Playoff",'Game History'!I:I,Instructions!A82)+COUNTIFS('Game History'!A:A,("&gt;"&amp;(TODAY()-730)),'Game History'!G:G,"MRDA",'Game History'!H:H,"Champs",'Game History'!J:J,Instructions!A82)+COUNTIFS('Game History'!A:A,("&gt;"&amp;(TODAY()-730)),'Game History'!G:G,"MRDA",'Game History'!H:H,"Playoff",'Game History'!J:J,Instructions!A82)</f>
        <v>0</v>
      </c>
      <c r="J65" s="41">
        <f ca="1">COUNTIFS('Game History'!A:A,("&gt;"&amp;(TODAY()-730)),'Game History'!G:G,"MRDA",'Game History'!H:H,"Sanc",'Game History'!I:I,Instructions!A82)+COUNTIFS('Game History'!A:A,("&gt;"&amp;(TODAY()-730)),'Game History'!G:G,"MRDA",'Game History'!H:H,"Sanc",'Game History'!J:J,Instructions!A82)</f>
        <v>0</v>
      </c>
      <c r="K65" s="130">
        <f ca="1">COUNTIFS('Game History'!A:A,("&gt;"&amp;(TODAY()-730)),'Game History'!G:G,"MRDA",'Game History'!H:H,"Reg",'Game History'!I:I,Instructions!A82)+COUNTIFS('Game History'!A:A,("&gt;"&amp;(TODAY()-730)),'Game History'!G:G,"MRDA",'Game History'!H:H,"Reg",'Game History'!J:J,Instructions!A82)</f>
        <v>0</v>
      </c>
      <c r="L65" s="48">
        <f t="shared" ca="1" si="21"/>
        <v>0</v>
      </c>
      <c r="M65" s="41">
        <f ca="1">COUNTIFS('Game History'!A:A,("&gt;"&amp;(TODAY()-730)),'Game History'!G:G,"MRDA",'Game History'!I:I,A65,'Game History'!K:K,"Y")+COUNTIFS('Game History'!A:A,("&gt;"&amp;(TODAY()-730)),'Game History'!G:G,"MRDA",'Game History'!J:J,A65,'Game History'!K:K,"Y")</f>
        <v>0</v>
      </c>
      <c r="Q65" s="14"/>
      <c r="R65" s="14"/>
      <c r="S65" s="14"/>
      <c r="T65" s="14"/>
    </row>
    <row r="66" spans="1:20" ht="15.75" customHeight="1" x14ac:dyDescent="0.15">
      <c r="A66" s="174" t="s">
        <v>177</v>
      </c>
      <c r="B66" s="130">
        <f ca="1">COUNTIFS('Game History'!A:A,("&gt;"&amp;(TODAY()-365)),'Game History'!G:G,"MRDA",'Game History'!H:H,"Champs",'Game History'!I:I,Instructions!A83)+COUNTIFS('Game History'!A:A,("&gt;"&amp;(TODAY()-365)),'Game History'!G:G,"MRDA",'Game History'!H:H,"Playoff",'Game History'!I:I,Instructions!A83)+COUNTIFS('Game History'!A:A,("&gt;"&amp;(TODAY()-365)),'Game History'!G:G,"MRDA",'Game History'!H:H,"Champs",'Game History'!J:J,Instructions!A83)+COUNTIFS('Game History'!A:A,("&gt;"&amp;(TODAY()-365)),'Game History'!G:G,"MRDA",'Game History'!H:H,"Playoff",'Game History'!J:J,Instructions!A83)</f>
        <v>0</v>
      </c>
      <c r="C66" s="130">
        <f ca="1">COUNTIFS('Game History'!A:A,("&gt;"&amp;(TODAY()-365)),'Game History'!G:G,"MRDA",'Game History'!H:H,"Sanc",'Game History'!I:I,Instructions!A83)+COUNTIFS('Game History'!A:A,("&gt;"&amp;(TODAY()-365)),'Game History'!G:G,"MRDA",'Game History'!H:H,"Sanc",'Game History'!J:J,Instructions!A83)</f>
        <v>0</v>
      </c>
      <c r="D66" s="130">
        <f ca="1">COUNTIFS('Game History'!A:A,("&gt;"&amp;(TODAY()-365)),'Game History'!G:G,"MRDA",'Game History'!H:H,"Reg",'Game History'!I:I,Instructions!A83)+COUNTIFS('Game History'!A:A,("&gt;"&amp;(TODAY()-365)),'Game History'!G:G,"MRDA",'Game History'!H:H,"Reg",'Game History'!J:J,Instructions!A83)</f>
        <v>0</v>
      </c>
      <c r="E66" s="48">
        <f t="shared" ca="1" si="20"/>
        <v>0</v>
      </c>
      <c r="F66" s="41">
        <f ca="1">COUNTIFS('Game History'!A:A,("&gt;"&amp;(TODAY()-365)),'Game History'!G:G,"MRDA",'Game History'!I:I,A66,'Game History'!K:K,"Y")+COUNTIFS('Game History'!A:A,("&gt;"&amp;(TODAY()-365)),'Game History'!G:G,"MRDA",'Game History'!J:J,A66,'Game History'!K:K,"Y")</f>
        <v>0</v>
      </c>
      <c r="G66" s="14"/>
      <c r="H66" s="175" t="s">
        <v>177</v>
      </c>
      <c r="I66" s="41">
        <f ca="1">COUNTIFS('Game History'!A:A,("&gt;"&amp;(TODAY()-730)),'Game History'!G:G,"MRDA",'Game History'!H:H,"Champs",'Game History'!I:I,Instructions!A83)+COUNTIFS('Game History'!A:A,("&gt;"&amp;(TODAY()-730)),'Game History'!G:G,"MRDA",'Game History'!H:H,"Playoff",'Game History'!I:I,Instructions!A83)+COUNTIFS('Game History'!A:A,("&gt;"&amp;(TODAY()-730)),'Game History'!G:G,"MRDA",'Game History'!H:H,"Champs",'Game History'!J:J,Instructions!A83)+COUNTIFS('Game History'!A:A,("&gt;"&amp;(TODAY()-730)),'Game History'!G:G,"MRDA",'Game History'!H:H,"Playoff",'Game History'!J:J,Instructions!A83)</f>
        <v>0</v>
      </c>
      <c r="J66" s="41">
        <f ca="1">COUNTIFS('Game History'!A:A,("&gt;"&amp;(TODAY()-730)),'Game History'!G:G,"MRDA",'Game History'!H:H,"Sanc",'Game History'!I:I,Instructions!A83)+COUNTIFS('Game History'!A:A,("&gt;"&amp;(TODAY()-730)),'Game History'!G:G,"MRDA",'Game History'!H:H,"Sanc",'Game History'!J:J,Instructions!A83)</f>
        <v>0</v>
      </c>
      <c r="K66" s="130">
        <f ca="1">COUNTIFS('Game History'!A:A,("&gt;"&amp;(TODAY()-730)),'Game History'!G:G,"MRDA",'Game History'!H:H,"Reg",'Game History'!I:I,Instructions!A83)+COUNTIFS('Game History'!A:A,("&gt;"&amp;(TODAY()-730)),'Game History'!G:G,"MRDA",'Game History'!H:H,"Reg",'Game History'!J:J,Instructions!A83)</f>
        <v>0</v>
      </c>
      <c r="L66" s="48">
        <f t="shared" ca="1" si="21"/>
        <v>0</v>
      </c>
      <c r="M66" s="41">
        <f ca="1">COUNTIFS('Game History'!A:A,("&gt;"&amp;(TODAY()-730)),'Game History'!G:G,"MRDA",'Game History'!I:I,A66,'Game History'!K:K,"Y")+COUNTIFS('Game History'!A:A,("&gt;"&amp;(TODAY()-730)),'Game History'!G:G,"MRDA",'Game History'!J:J,A66,'Game History'!K:K,"Y")</f>
        <v>0</v>
      </c>
      <c r="Q66" s="14"/>
      <c r="R66" s="14"/>
      <c r="S66" s="14"/>
      <c r="T66" s="14"/>
    </row>
    <row r="67" spans="1:20" ht="15.75" customHeight="1" x14ac:dyDescent="0.15">
      <c r="A67" s="174" t="s">
        <v>184</v>
      </c>
      <c r="B67" s="130">
        <f ca="1">COUNTIFS('Game History'!A:A,("&gt;"&amp;(TODAY()-365)),'Game History'!G:G,"MRDA",'Game History'!H:H,"Champs",'Game History'!I:I,Instructions!A84)+COUNTIFS('Game History'!A:A,("&gt;"&amp;(TODAY()-365)),'Game History'!G:G,"MRDA",'Game History'!H:H,"Playoff",'Game History'!I:I,Instructions!A84)+COUNTIFS('Game History'!A:A,("&gt;"&amp;(TODAY()-365)),'Game History'!G:G,"MRDA",'Game History'!H:H,"Champs",'Game History'!J:J,Instructions!A84)+COUNTIFS('Game History'!A:A,("&gt;"&amp;(TODAY()-365)),'Game History'!G:G,"MRDA",'Game History'!H:H,"Playoff",'Game History'!J:J,Instructions!A84)</f>
        <v>0</v>
      </c>
      <c r="C67" s="130">
        <f ca="1">COUNTIFS('Game History'!A:A,("&gt;"&amp;(TODAY()-365)),'Game History'!G:G,"MRDA",'Game History'!H:H,"Sanc",'Game History'!I:I,Instructions!A84)+COUNTIFS('Game History'!A:A,("&gt;"&amp;(TODAY()-365)),'Game History'!G:G,"MRDA",'Game History'!H:H,"Sanc",'Game History'!J:J,Instructions!A84)</f>
        <v>0</v>
      </c>
      <c r="D67" s="130">
        <f ca="1">COUNTIFS('Game History'!A:A,("&gt;"&amp;(TODAY()-365)),'Game History'!G:G,"MRDA",'Game History'!H:H,"Reg",'Game History'!I:I,Instructions!A84)+COUNTIFS('Game History'!A:A,("&gt;"&amp;(TODAY()-365)),'Game History'!G:G,"MRDA",'Game History'!H:H,"Reg",'Game History'!J:J,Instructions!A84)</f>
        <v>0</v>
      </c>
      <c r="E67" s="48">
        <f t="shared" ca="1" si="20"/>
        <v>0</v>
      </c>
      <c r="F67" s="41">
        <f ca="1">COUNTIFS('Game History'!A:A,("&gt;"&amp;(TODAY()-365)),'Game History'!G:G,"MRDA",'Game History'!I:I,A67,'Game History'!K:K,"Y")+COUNTIFS('Game History'!A:A,("&gt;"&amp;(TODAY()-365)),'Game History'!G:G,"MRDA",'Game History'!J:J,A67,'Game History'!K:K,"Y")</f>
        <v>0</v>
      </c>
      <c r="G67" s="14"/>
      <c r="H67" s="175" t="s">
        <v>184</v>
      </c>
      <c r="I67" s="41">
        <f ca="1">COUNTIFS('Game History'!A:A,("&gt;"&amp;(TODAY()-730)),'Game History'!G:G,"MRDA",'Game History'!H:H,"Champs",'Game History'!I:I,Instructions!A84)+COUNTIFS('Game History'!A:A,("&gt;"&amp;(TODAY()-730)),'Game History'!G:G,"MRDA",'Game History'!H:H,"Playoff",'Game History'!I:I,Instructions!A84)+COUNTIFS('Game History'!A:A,("&gt;"&amp;(TODAY()-730)),'Game History'!G:G,"MRDA",'Game History'!H:H,"Champs",'Game History'!J:J,Instructions!A84)+COUNTIFS('Game History'!A:A,("&gt;"&amp;(TODAY()-730)),'Game History'!G:G,"MRDA",'Game History'!H:H,"Playoff",'Game History'!J:J,Instructions!A84)</f>
        <v>0</v>
      </c>
      <c r="J67" s="41">
        <f ca="1">COUNTIFS('Game History'!A:A,("&gt;"&amp;(TODAY()-730)),'Game History'!G:G,"MRDA",'Game History'!H:H,"Sanc",'Game History'!I:I,Instructions!A84)+COUNTIFS('Game History'!A:A,("&gt;"&amp;(TODAY()-730)),'Game History'!G:G,"MRDA",'Game History'!H:H,"Sanc",'Game History'!J:J,Instructions!A84)</f>
        <v>0</v>
      </c>
      <c r="K67" s="130">
        <f ca="1">COUNTIFS('Game History'!A:A,("&gt;"&amp;(TODAY()-730)),'Game History'!G:G,"MRDA",'Game History'!H:H,"Reg",'Game History'!I:I,Instructions!A84)+COUNTIFS('Game History'!A:A,("&gt;"&amp;(TODAY()-730)),'Game History'!G:G,"MRDA",'Game History'!H:H,"Reg",'Game History'!J:J,Instructions!A84)</f>
        <v>0</v>
      </c>
      <c r="L67" s="48">
        <f t="shared" ca="1" si="21"/>
        <v>0</v>
      </c>
      <c r="M67" s="41">
        <f ca="1">COUNTIFS('Game History'!A:A,("&gt;"&amp;(TODAY()-730)),'Game History'!G:G,"MRDA",'Game History'!I:I,A67,'Game History'!K:K,"Y")+COUNTIFS('Game History'!A:A,("&gt;"&amp;(TODAY()-730)),'Game History'!G:G,"MRDA",'Game History'!J:J,A67,'Game History'!K:K,"Y")</f>
        <v>0</v>
      </c>
      <c r="Q67" s="14"/>
      <c r="R67" s="14"/>
      <c r="S67" s="14"/>
      <c r="T67" s="14"/>
    </row>
    <row r="68" spans="1:20" ht="15.75" customHeight="1" x14ac:dyDescent="0.15">
      <c r="A68" s="174" t="s">
        <v>195</v>
      </c>
      <c r="B68" s="130">
        <f ca="1">COUNTIFS('Game History'!A:A,("&gt;"&amp;(TODAY()-365)),'Game History'!G:G,"MRDA",'Game History'!H:H,"Champs",'Game History'!I:I,Instructions!A85)+COUNTIFS('Game History'!A:A,("&gt;"&amp;(TODAY()-365)),'Game History'!G:G,"MRDA",'Game History'!H:H,"Playoff",'Game History'!I:I,Instructions!A85)+COUNTIFS('Game History'!A:A,("&gt;"&amp;(TODAY()-365)),'Game History'!G:G,"MRDA",'Game History'!H:H,"Champs",'Game History'!J:J,Instructions!A85)+COUNTIFS('Game History'!A:A,("&gt;"&amp;(TODAY()-365)),'Game History'!G:G,"MRDA",'Game History'!H:H,"Playoff",'Game History'!J:J,Instructions!A85)</f>
        <v>0</v>
      </c>
      <c r="C68" s="130">
        <f ca="1">COUNTIFS('Game History'!A:A,("&gt;"&amp;(TODAY()-365)),'Game History'!G:G,"MRDA",'Game History'!H:H,"Sanc",'Game History'!I:I,Instructions!A85)+COUNTIFS('Game History'!A:A,("&gt;"&amp;(TODAY()-365)),'Game History'!G:G,"MRDA",'Game History'!H:H,"Sanc",'Game History'!J:J,Instructions!A85)</f>
        <v>0</v>
      </c>
      <c r="D68" s="130">
        <f ca="1">COUNTIFS('Game History'!A:A,("&gt;"&amp;(TODAY()-365)),'Game History'!G:G,"MRDA",'Game History'!H:H,"Reg",'Game History'!I:I,Instructions!A85)+COUNTIFS('Game History'!A:A,("&gt;"&amp;(TODAY()-365)),'Game History'!G:G,"MRDA",'Game History'!H:H,"Reg",'Game History'!J:J,Instructions!A85)</f>
        <v>1</v>
      </c>
      <c r="E68" s="48">
        <f t="shared" ca="1" si="20"/>
        <v>1</v>
      </c>
      <c r="F68" s="41">
        <f ca="1">COUNTIFS('Game History'!A:A,("&gt;"&amp;(TODAY()-365)),'Game History'!G:G,"MRDA",'Game History'!I:I,A68,'Game History'!K:K,"Y")+COUNTIFS('Game History'!A:A,("&gt;"&amp;(TODAY()-365)),'Game History'!G:G,"MRDA",'Game History'!J:J,A68,'Game History'!K:K,"Y")</f>
        <v>0</v>
      </c>
      <c r="G68" s="14"/>
      <c r="H68" s="175" t="s">
        <v>195</v>
      </c>
      <c r="I68" s="41">
        <f ca="1">COUNTIFS('Game History'!A:A,("&gt;"&amp;(TODAY()-730)),'Game History'!G:G,"MRDA",'Game History'!H:H,"Champs",'Game History'!I:I,Instructions!A85)+COUNTIFS('Game History'!A:A,("&gt;"&amp;(TODAY()-730)),'Game History'!G:G,"MRDA",'Game History'!H:H,"Playoff",'Game History'!I:I,Instructions!A85)+COUNTIFS('Game History'!A:A,("&gt;"&amp;(TODAY()-730)),'Game History'!G:G,"MRDA",'Game History'!H:H,"Champs",'Game History'!J:J,Instructions!A85)+COUNTIFS('Game History'!A:A,("&gt;"&amp;(TODAY()-730)),'Game History'!G:G,"MRDA",'Game History'!H:H,"Playoff",'Game History'!J:J,Instructions!A85)</f>
        <v>0</v>
      </c>
      <c r="J68" s="41">
        <f ca="1">COUNTIFS('Game History'!A:A,("&gt;"&amp;(TODAY()-730)),'Game History'!G:G,"MRDA",'Game History'!H:H,"Sanc",'Game History'!I:I,Instructions!A85)+COUNTIFS('Game History'!A:A,("&gt;"&amp;(TODAY()-730)),'Game History'!G:G,"MRDA",'Game History'!H:H,"Sanc",'Game History'!J:J,Instructions!A85)</f>
        <v>0</v>
      </c>
      <c r="K68" s="130">
        <f ca="1">COUNTIFS('Game History'!A:A,("&gt;"&amp;(TODAY()-730)),'Game History'!G:G,"MRDA",'Game History'!H:H,"Reg",'Game History'!I:I,Instructions!A85)+COUNTIFS('Game History'!A:A,("&gt;"&amp;(TODAY()-730)),'Game History'!G:G,"MRDA",'Game History'!H:H,"Reg",'Game History'!J:J,Instructions!A85)</f>
        <v>1</v>
      </c>
      <c r="L68" s="48">
        <f t="shared" ca="1" si="21"/>
        <v>1</v>
      </c>
      <c r="M68" s="41">
        <f ca="1">COUNTIFS('Game History'!A:A,("&gt;"&amp;(TODAY()-730)),'Game History'!G:G,"MRDA",'Game History'!I:I,A68,'Game History'!K:K,"Y")+COUNTIFS('Game History'!A:A,("&gt;"&amp;(TODAY()-730)),'Game History'!G:G,"MRDA",'Game History'!J:J,A68,'Game History'!K:K,"Y")</f>
        <v>0</v>
      </c>
      <c r="Q68" s="14"/>
      <c r="R68" s="14"/>
      <c r="S68" s="14"/>
      <c r="T68" s="14"/>
    </row>
    <row r="69" spans="1:20" ht="15.75" customHeight="1" x14ac:dyDescent="0.15">
      <c r="A69" s="174" t="s">
        <v>197</v>
      </c>
      <c r="B69" s="130">
        <f ca="1">COUNTIFS('Game History'!A:A,("&gt;"&amp;(TODAY()-365)),'Game History'!G:G,"MRDA",'Game History'!H:H,"Champs",'Game History'!I:I,Instructions!A86)+COUNTIFS('Game History'!A:A,("&gt;"&amp;(TODAY()-365)),'Game History'!G:G,"MRDA",'Game History'!H:H,"Playoff",'Game History'!I:I,Instructions!A86)+COUNTIFS('Game History'!A:A,("&gt;"&amp;(TODAY()-365)),'Game History'!G:G,"MRDA",'Game History'!H:H,"Champs",'Game History'!J:J,Instructions!A86)+COUNTIFS('Game History'!A:A,("&gt;"&amp;(TODAY()-365)),'Game History'!G:G,"MRDA",'Game History'!H:H,"Playoff",'Game History'!J:J,Instructions!A86)</f>
        <v>0</v>
      </c>
      <c r="C69" s="130">
        <f ca="1">COUNTIFS('Game History'!A:A,("&gt;"&amp;(TODAY()-365)),'Game History'!G:G,"MRDA",'Game History'!H:H,"Sanc",'Game History'!I:I,Instructions!A86)+COUNTIFS('Game History'!A:A,("&gt;"&amp;(TODAY()-365)),'Game History'!G:G,"MRDA",'Game History'!H:H,"Sanc",'Game History'!J:J,Instructions!A86)</f>
        <v>0</v>
      </c>
      <c r="D69" s="130">
        <f ca="1">COUNTIFS('Game History'!A:A,("&gt;"&amp;(TODAY()-365)),'Game History'!G:G,"MRDA",'Game History'!H:H,"Reg",'Game History'!I:I,Instructions!A86)+COUNTIFS('Game History'!A:A,("&gt;"&amp;(TODAY()-365)),'Game History'!G:G,"MRDA",'Game History'!H:H,"Reg",'Game History'!J:J,Instructions!A86)</f>
        <v>0</v>
      </c>
      <c r="E69" s="48">
        <f t="shared" ca="1" si="20"/>
        <v>0</v>
      </c>
      <c r="F69" s="41">
        <f ca="1">COUNTIFS('Game History'!A:A,("&gt;"&amp;(TODAY()-365)),'Game History'!G:G,"MRDA",'Game History'!I:I,A69,'Game History'!K:K,"Y")+COUNTIFS('Game History'!A:A,("&gt;"&amp;(TODAY()-365)),'Game History'!G:G,"MRDA",'Game History'!J:J,A69,'Game History'!K:K,"Y")</f>
        <v>0</v>
      </c>
      <c r="G69" s="14"/>
      <c r="H69" s="175" t="s">
        <v>197</v>
      </c>
      <c r="I69" s="41">
        <f ca="1">COUNTIFS('Game History'!A:A,("&gt;"&amp;(TODAY()-730)),'Game History'!G:G,"MRDA",'Game History'!H:H,"Champs",'Game History'!I:I,Instructions!A86)+COUNTIFS('Game History'!A:A,("&gt;"&amp;(TODAY()-730)),'Game History'!G:G,"MRDA",'Game History'!H:H,"Playoff",'Game History'!I:I,Instructions!A86)+COUNTIFS('Game History'!A:A,("&gt;"&amp;(TODAY()-730)),'Game History'!G:G,"MRDA",'Game History'!H:H,"Champs",'Game History'!J:J,Instructions!A86)+COUNTIFS('Game History'!A:A,("&gt;"&amp;(TODAY()-730)),'Game History'!G:G,"MRDA",'Game History'!H:H,"Playoff",'Game History'!J:J,Instructions!A86)</f>
        <v>0</v>
      </c>
      <c r="J69" s="41">
        <f ca="1">COUNTIFS('Game History'!A:A,("&gt;"&amp;(TODAY()-730)),'Game History'!G:G,"MRDA",'Game History'!H:H,"Sanc",'Game History'!I:I,Instructions!A86)+COUNTIFS('Game History'!A:A,("&gt;"&amp;(TODAY()-730)),'Game History'!G:G,"MRDA",'Game History'!H:H,"Sanc",'Game History'!J:J,Instructions!A86)</f>
        <v>0</v>
      </c>
      <c r="K69" s="130">
        <f ca="1">COUNTIFS('Game History'!A:A,("&gt;"&amp;(TODAY()-730)),'Game History'!G:G,"MRDA",'Game History'!H:H,"Reg",'Game History'!I:I,Instructions!A86)+COUNTIFS('Game History'!A:A,("&gt;"&amp;(TODAY()-730)),'Game History'!G:G,"MRDA",'Game History'!H:H,"Reg",'Game History'!J:J,Instructions!A86)</f>
        <v>0</v>
      </c>
      <c r="L69" s="48">
        <f t="shared" ca="1" si="21"/>
        <v>0</v>
      </c>
      <c r="M69" s="41">
        <f ca="1">COUNTIFS('Game History'!A:A,("&gt;"&amp;(TODAY()-730)),'Game History'!G:G,"MRDA",'Game History'!I:I,A69,'Game History'!K:K,"Y")+COUNTIFS('Game History'!A:A,("&gt;"&amp;(TODAY()-730)),'Game History'!G:G,"MRDA",'Game History'!J:J,A69,'Game History'!K:K,"Y")</f>
        <v>0</v>
      </c>
      <c r="Q69" s="14"/>
      <c r="R69" s="14"/>
      <c r="S69" s="14"/>
      <c r="T69" s="14"/>
    </row>
    <row r="70" spans="1:20" ht="15.75" customHeight="1" x14ac:dyDescent="0.15">
      <c r="A70" s="174" t="s">
        <v>142</v>
      </c>
      <c r="B70" s="130">
        <f ca="1">COUNTIFS('Game History'!A:A,("&gt;"&amp;(TODAY()-365)),'Game History'!G:G,"MRDA",'Game History'!H:H,"Champs",'Game History'!I:I,Instructions!A88)+COUNTIFS('Game History'!A:A,("&gt;"&amp;(TODAY()-365)),'Game History'!G:G,"MRDA",'Game History'!H:H,"Playoff",'Game History'!I:I,Instructions!A88)</f>
        <v>0</v>
      </c>
      <c r="C70" s="43">
        <f ca="1">COUNTIFS('Game History'!A:A,("&gt;"&amp;(TODAY()-365)),'Game History'!G:G,"MRDA",'Game History'!H:H,"Sanc",'Game History'!I:I,Instructions!A88)</f>
        <v>0</v>
      </c>
      <c r="D70" s="119">
        <f ca="1">COUNTIFS('Game History'!A:A,("&gt;"&amp;(TODAY()-365)),'Game History'!G:G,"MRDA",'Game History'!H:H,"Reg",'Game History'!I:I,Instructions!A88)</f>
        <v>0</v>
      </c>
      <c r="E70" s="48">
        <f t="shared" ca="1" si="20"/>
        <v>0</v>
      </c>
      <c r="F70" s="179"/>
      <c r="G70" s="14"/>
      <c r="H70" s="175" t="s">
        <v>142</v>
      </c>
      <c r="I70" s="41">
        <f ca="1">COUNTIFS('Game History'!A:A,("&gt;"&amp;(TODAY()-730)),'Game History'!G:G,"MRDA",'Game History'!H:H,"Champs",'Game History'!I:I,Instructions!A88)+COUNTIFS('Game History'!A:A,("&gt;"&amp;(TODAY()-730)),'Game History'!G:G,"MRDA",'Game History'!H:H,"Playoff",'Game History'!I:I,Instructions!A88)</f>
        <v>0</v>
      </c>
      <c r="J70" s="43">
        <f ca="1">COUNTIFS('Game History'!A:A,("&gt;"&amp;(TODAY()-730)),'Game History'!G:G,"MRDA",'Game History'!H:H,"Sanc",'Game History'!I:I,Instructions!A88)</f>
        <v>0</v>
      </c>
      <c r="K70" s="119">
        <f ca="1">COUNTIFS('Game History'!A:A,("&gt;"&amp;(TODAY()-730)),'Game History'!G:G,"MRDA",'Game History'!H:H,"Reg",'Game History'!I:I,Instructions!A88)</f>
        <v>0</v>
      </c>
      <c r="L70" s="48">
        <f t="shared" ca="1" si="21"/>
        <v>0</v>
      </c>
      <c r="M70" s="180"/>
      <c r="Q70" s="14"/>
      <c r="R70" s="14"/>
      <c r="S70" s="14"/>
      <c r="T70" s="14"/>
    </row>
    <row r="71" spans="1:20" ht="15.75" customHeight="1" x14ac:dyDescent="0.15">
      <c r="A71" s="172" t="s">
        <v>160</v>
      </c>
      <c r="B71" s="48">
        <f t="shared" ref="B71:E71" ca="1" si="22">SUM(B57:B70)</f>
        <v>0</v>
      </c>
      <c r="C71" s="123">
        <f t="shared" ca="1" si="22"/>
        <v>0</v>
      </c>
      <c r="D71" s="48">
        <f t="shared" ca="1" si="22"/>
        <v>1</v>
      </c>
      <c r="E71" s="48">
        <f t="shared" ca="1" si="22"/>
        <v>1</v>
      </c>
      <c r="F71" s="123">
        <f ca="1">SUM(F60:F69)</f>
        <v>0</v>
      </c>
      <c r="G71" s="14"/>
      <c r="H71" s="173" t="s">
        <v>160</v>
      </c>
      <c r="I71" s="48">
        <f t="shared" ref="I71:L71" ca="1" si="23">SUM(I57:I70)</f>
        <v>0</v>
      </c>
      <c r="J71" s="150">
        <f t="shared" ca="1" si="23"/>
        <v>0</v>
      </c>
      <c r="K71" s="48">
        <f t="shared" ca="1" si="23"/>
        <v>1</v>
      </c>
      <c r="L71" s="48">
        <f t="shared" ca="1" si="23"/>
        <v>1</v>
      </c>
      <c r="M71" s="48">
        <f ca="1">SUM(M60:M69)</f>
        <v>0</v>
      </c>
      <c r="Q71" s="14"/>
      <c r="R71" s="14"/>
      <c r="S71" s="14"/>
      <c r="T71" s="14"/>
    </row>
    <row r="72" spans="1:20" ht="15.75" customHeight="1" x14ac:dyDescent="0.15">
      <c r="A72" s="22"/>
      <c r="B72" s="22"/>
      <c r="C72" s="22"/>
      <c r="D72" s="22"/>
      <c r="E72" s="22"/>
      <c r="F72" s="24"/>
      <c r="G72" s="14"/>
      <c r="H72" s="14"/>
      <c r="I72" s="22"/>
      <c r="J72" s="22"/>
      <c r="K72" s="22"/>
      <c r="L72" s="22"/>
      <c r="M72" s="24"/>
      <c r="N72" s="14"/>
      <c r="Q72" s="14"/>
      <c r="R72" s="14"/>
      <c r="S72" s="14"/>
      <c r="T72" s="14"/>
    </row>
    <row r="73" spans="1:20" ht="15.75" customHeight="1" x14ac:dyDescent="0.15">
      <c r="A73" s="295" t="s">
        <v>227</v>
      </c>
      <c r="B73" s="246"/>
      <c r="C73" s="246"/>
      <c r="D73" s="246"/>
      <c r="E73" s="242"/>
      <c r="F73" s="165"/>
      <c r="G73" s="14"/>
      <c r="H73" s="298" t="s">
        <v>228</v>
      </c>
      <c r="I73" s="246"/>
      <c r="J73" s="246"/>
      <c r="K73" s="246"/>
      <c r="L73" s="246"/>
      <c r="M73" s="165"/>
      <c r="N73" s="14"/>
      <c r="Q73" s="14"/>
      <c r="R73" s="14"/>
      <c r="S73" s="14"/>
      <c r="T73" s="14"/>
    </row>
    <row r="74" spans="1:20" ht="15.75" customHeight="1" x14ac:dyDescent="0.15">
      <c r="A74" s="296" t="s">
        <v>77</v>
      </c>
      <c r="B74" s="246"/>
      <c r="C74" s="242"/>
      <c r="D74" s="297">
        <f ca="1">SUM(E57:E59)</f>
        <v>0</v>
      </c>
      <c r="E74" s="242"/>
      <c r="F74" s="165"/>
      <c r="G74" s="14"/>
      <c r="H74" s="292" t="s">
        <v>77</v>
      </c>
      <c r="I74" s="246"/>
      <c r="J74" s="246"/>
      <c r="K74" s="293">
        <f ca="1">SUM(L57:L59)</f>
        <v>0</v>
      </c>
      <c r="L74" s="246"/>
      <c r="M74" s="165"/>
      <c r="N74" s="14"/>
      <c r="Q74" s="14"/>
      <c r="R74" s="14"/>
      <c r="S74" s="14"/>
      <c r="T74" s="14"/>
    </row>
    <row r="75" spans="1:20" ht="15.75" customHeight="1" x14ac:dyDescent="0.15">
      <c r="A75" s="296" t="s">
        <v>229</v>
      </c>
      <c r="B75" s="246"/>
      <c r="C75" s="242"/>
      <c r="D75" s="297">
        <f ca="1">SUM(E60:E63)</f>
        <v>0</v>
      </c>
      <c r="E75" s="242"/>
      <c r="F75" s="165"/>
      <c r="G75" s="14"/>
      <c r="H75" s="292" t="s">
        <v>229</v>
      </c>
      <c r="I75" s="246"/>
      <c r="J75" s="246"/>
      <c r="K75" s="293">
        <f ca="1">SUM(L60:L63)</f>
        <v>0</v>
      </c>
      <c r="L75" s="246"/>
      <c r="M75" s="165"/>
      <c r="N75" s="14"/>
      <c r="Q75" s="14"/>
      <c r="R75" s="14"/>
      <c r="S75" s="14"/>
      <c r="T75" s="14"/>
    </row>
    <row r="76" spans="1:20" ht="15.75" customHeight="1" x14ac:dyDescent="0.15">
      <c r="A76" s="296" t="s">
        <v>230</v>
      </c>
      <c r="B76" s="246"/>
      <c r="C76" s="242"/>
      <c r="D76" s="297">
        <f ca="1">SUM(E64:E66)</f>
        <v>0</v>
      </c>
      <c r="E76" s="242"/>
      <c r="F76" s="165"/>
      <c r="G76" s="14"/>
      <c r="H76" s="292" t="s">
        <v>237</v>
      </c>
      <c r="I76" s="246"/>
      <c r="J76" s="246"/>
      <c r="K76" s="293">
        <f ca="1">SUM(L64:L66)</f>
        <v>0</v>
      </c>
      <c r="L76" s="246"/>
      <c r="M76" s="165"/>
      <c r="N76" s="14"/>
      <c r="Q76" s="14"/>
      <c r="R76" s="14"/>
      <c r="S76" s="14"/>
      <c r="T76" s="14"/>
    </row>
    <row r="77" spans="1:20" ht="15.75" customHeight="1" x14ac:dyDescent="0.15">
      <c r="A77" s="296" t="s">
        <v>231</v>
      </c>
      <c r="B77" s="246"/>
      <c r="C77" s="242"/>
      <c r="D77" s="297">
        <f ca="1">SUM(E67:E69)</f>
        <v>1</v>
      </c>
      <c r="E77" s="242"/>
      <c r="F77" s="165"/>
      <c r="G77" s="14"/>
      <c r="H77" s="292" t="s">
        <v>231</v>
      </c>
      <c r="I77" s="246"/>
      <c r="J77" s="246"/>
      <c r="K77" s="293">
        <f ca="1">SUM(L67:L69)</f>
        <v>1</v>
      </c>
      <c r="L77" s="246"/>
      <c r="M77" s="165"/>
      <c r="N77" s="14"/>
      <c r="Q77" s="14"/>
      <c r="R77" s="14"/>
      <c r="S77" s="14"/>
      <c r="T77" s="14"/>
    </row>
    <row r="78" spans="1:20" ht="15.75" customHeight="1" x14ac:dyDescent="0.15">
      <c r="A78" s="14"/>
      <c r="B78" s="14"/>
      <c r="C78" s="14"/>
      <c r="D78" s="14"/>
      <c r="E78" s="14"/>
      <c r="F78" s="14"/>
      <c r="G78" s="14"/>
      <c r="H78" s="14"/>
      <c r="I78" s="14"/>
      <c r="J78" s="14"/>
      <c r="K78" s="14"/>
      <c r="L78" s="14"/>
      <c r="M78" s="14"/>
      <c r="N78" s="14"/>
      <c r="O78" s="14"/>
      <c r="P78" s="14"/>
      <c r="Q78" s="14"/>
      <c r="R78" s="14"/>
      <c r="S78" s="14"/>
      <c r="T78" s="14"/>
    </row>
  </sheetData>
  <mergeCells count="42">
    <mergeCell ref="Q56:R56"/>
    <mergeCell ref="H36:I36"/>
    <mergeCell ref="D37:E37"/>
    <mergeCell ref="A37:C37"/>
    <mergeCell ref="D36:E36"/>
    <mergeCell ref="D38:E38"/>
    <mergeCell ref="J38:K38"/>
    <mergeCell ref="H38:I38"/>
    <mergeCell ref="A41:M41"/>
    <mergeCell ref="A54:M54"/>
    <mergeCell ref="A15:M15"/>
    <mergeCell ref="A2:M2"/>
    <mergeCell ref="A1:M1"/>
    <mergeCell ref="H34:K34"/>
    <mergeCell ref="A36:C36"/>
    <mergeCell ref="A35:C35"/>
    <mergeCell ref="A34:E34"/>
    <mergeCell ref="D35:E35"/>
    <mergeCell ref="J36:K36"/>
    <mergeCell ref="J35:K35"/>
    <mergeCell ref="A76:C76"/>
    <mergeCell ref="A75:C75"/>
    <mergeCell ref="K75:L75"/>
    <mergeCell ref="K76:L76"/>
    <mergeCell ref="D75:E75"/>
    <mergeCell ref="D76:E76"/>
    <mergeCell ref="H77:J77"/>
    <mergeCell ref="K77:L77"/>
    <mergeCell ref="H35:I35"/>
    <mergeCell ref="A73:E73"/>
    <mergeCell ref="A74:C74"/>
    <mergeCell ref="D74:E74"/>
    <mergeCell ref="K74:L74"/>
    <mergeCell ref="H74:J74"/>
    <mergeCell ref="D77:E77"/>
    <mergeCell ref="A77:C77"/>
    <mergeCell ref="H75:J75"/>
    <mergeCell ref="H76:J76"/>
    <mergeCell ref="H37:I37"/>
    <mergeCell ref="J37:K37"/>
    <mergeCell ref="H73:L73"/>
    <mergeCell ref="A38:C3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election sqref="A1:N1"/>
    </sheetView>
  </sheetViews>
  <sheetFormatPr baseColWidth="10" defaultColWidth="14.5" defaultRowHeight="15.75" customHeight="1" x14ac:dyDescent="0.15"/>
  <cols>
    <col min="1" max="1" width="9.5" customWidth="1"/>
    <col min="2" max="2" width="19.83203125" customWidth="1"/>
    <col min="3" max="3" width="7" customWidth="1"/>
    <col min="4" max="7" width="9" customWidth="1"/>
    <col min="8" max="8" width="1.83203125" customWidth="1"/>
    <col min="9" max="9" width="22" customWidth="1"/>
    <col min="10" max="10" width="6.6640625" customWidth="1"/>
    <col min="11" max="14" width="8.83203125" customWidth="1"/>
  </cols>
  <sheetData>
    <row r="1" spans="1:14" ht="18" customHeight="1" x14ac:dyDescent="0.15">
      <c r="A1" s="309" t="s">
        <v>1</v>
      </c>
      <c r="B1" s="246"/>
      <c r="C1" s="246"/>
      <c r="D1" s="246"/>
      <c r="E1" s="246"/>
      <c r="F1" s="246"/>
      <c r="G1" s="246"/>
      <c r="H1" s="246"/>
      <c r="I1" s="246"/>
      <c r="J1" s="246"/>
      <c r="K1" s="246"/>
      <c r="L1" s="246"/>
      <c r="M1" s="246"/>
      <c r="N1" s="242"/>
    </row>
    <row r="2" spans="1:14" ht="18" customHeight="1" x14ac:dyDescent="0.15">
      <c r="A2" s="306" t="s">
        <v>12</v>
      </c>
      <c r="B2" s="270"/>
      <c r="C2" s="307" t="s">
        <v>13</v>
      </c>
      <c r="D2" s="312" t="s">
        <v>14</v>
      </c>
      <c r="E2" s="301"/>
      <c r="F2" s="301"/>
      <c r="G2" s="263"/>
      <c r="H2" s="29"/>
      <c r="I2" s="310" t="s">
        <v>21</v>
      </c>
      <c r="J2" s="311" t="s">
        <v>13</v>
      </c>
      <c r="K2" s="308" t="s">
        <v>14</v>
      </c>
      <c r="L2" s="301"/>
      <c r="M2" s="301"/>
      <c r="N2" s="263"/>
    </row>
    <row r="3" spans="1:14" ht="28.5" customHeight="1" x14ac:dyDescent="0.15">
      <c r="A3" s="262"/>
      <c r="B3" s="263"/>
      <c r="C3" s="263"/>
      <c r="D3" s="52" t="s">
        <v>16</v>
      </c>
      <c r="E3" s="53" t="s">
        <v>22</v>
      </c>
      <c r="F3" s="53" t="s">
        <v>23</v>
      </c>
      <c r="G3" s="53" t="s">
        <v>47</v>
      </c>
      <c r="H3" s="29"/>
      <c r="I3" s="263"/>
      <c r="J3" s="263"/>
      <c r="K3" s="54" t="s">
        <v>16</v>
      </c>
      <c r="L3" s="55" t="s">
        <v>22</v>
      </c>
      <c r="M3" s="55" t="s">
        <v>23</v>
      </c>
      <c r="N3" s="55" t="s">
        <v>47</v>
      </c>
    </row>
    <row r="4" spans="1:14" ht="15" customHeight="1" x14ac:dyDescent="0.15">
      <c r="A4" s="313" t="s">
        <v>49</v>
      </c>
      <c r="B4" s="263"/>
      <c r="C4" s="57" t="s">
        <v>50</v>
      </c>
      <c r="D4" s="63" t="s">
        <v>51</v>
      </c>
      <c r="E4" s="68">
        <f>COUNTIFS('Other History'!H:H,"Sanc",'Other History'!I:I,Instructions!A70)</f>
        <v>0</v>
      </c>
      <c r="F4" s="71">
        <f>COUNTIFS('Other History'!H:H,"Reg",'Other History'!I:I,Instructions!A70)</f>
        <v>0</v>
      </c>
      <c r="G4" s="71">
        <f>COUNTIFS('Other History'!H:H,"Other",'Other History'!I:I,Instructions!A70)</f>
        <v>0</v>
      </c>
      <c r="H4" s="29"/>
      <c r="I4" s="75" t="s">
        <v>74</v>
      </c>
      <c r="J4" s="57" t="s">
        <v>77</v>
      </c>
      <c r="K4" s="63" t="s">
        <v>51</v>
      </c>
      <c r="L4" s="82">
        <f>COUNTIFS('Other History'!H:H,"Sanc",'Other History'!I:I,Instructions!A73)</f>
        <v>0</v>
      </c>
      <c r="M4" s="71">
        <f>COUNTIFS('Other History'!H:H,"Reg",'Other History'!I:I,Instructions!A73)</f>
        <v>0</v>
      </c>
      <c r="N4" s="71">
        <f>COUNTIFS('Other History'!H:H,"Other",'Other History'!I:I,Instructions!A73)</f>
        <v>0</v>
      </c>
    </row>
    <row r="5" spans="1:14" ht="15" customHeight="1" x14ac:dyDescent="0.15">
      <c r="A5" s="313" t="s">
        <v>95</v>
      </c>
      <c r="B5" s="263"/>
      <c r="C5" s="85" t="s">
        <v>76</v>
      </c>
      <c r="D5" s="68">
        <f>COUNTIFS('Other History'!H:H,"Champs",'Other History'!I:I,Instructions!A74)+COUNTIFS('Other History'!H:H,"Playoff",'Other History'!I:I,Instructions!A74)</f>
        <v>0</v>
      </c>
      <c r="E5" s="68">
        <f>COUNTIFS('Other History'!H:H,"Sanc",'Other History'!I:I,Instructions!A74)</f>
        <v>0</v>
      </c>
      <c r="F5" s="71">
        <f>COUNTIFS('Other History'!H:H,"Reg",'Other History'!I:I,Instructions!A74)</f>
        <v>0</v>
      </c>
      <c r="G5" s="71">
        <f>COUNTIFS('Other History'!H:H,"Other",'Other History'!I:I,Instructions!A74)</f>
        <v>0</v>
      </c>
      <c r="H5" s="29"/>
      <c r="I5" s="75" t="s">
        <v>106</v>
      </c>
      <c r="J5" s="85" t="s">
        <v>107</v>
      </c>
      <c r="K5" s="68">
        <f>COUNTIFS('Other History'!H:H,"Champs",'Other History'!I:I,Instructions!A77)+COUNTIFS('Other History'!H:H,"Playoff",'Other History'!I:I,Instructions!A77)</f>
        <v>0</v>
      </c>
      <c r="L5" s="82">
        <f>COUNTIFS('Other History'!H:H,"Sanc",'Other History'!I:I,Instructions!A77)</f>
        <v>0</v>
      </c>
      <c r="M5" s="71">
        <f>COUNTIFS('Other History'!H:H,"Reg",'Other History'!I:I,Instructions!A77)</f>
        <v>0</v>
      </c>
      <c r="N5" s="71">
        <f>COUNTIFS('Other History'!H:H,"Other",'Other History'!I:I,Instructions!A77)</f>
        <v>2</v>
      </c>
    </row>
    <row r="6" spans="1:14" ht="15" customHeight="1" x14ac:dyDescent="0.15">
      <c r="A6" s="91" t="s">
        <v>113</v>
      </c>
      <c r="B6" s="92"/>
      <c r="C6" s="85" t="s">
        <v>93</v>
      </c>
      <c r="D6" s="68">
        <f>COUNTIFS('Other History'!H:H,"Champs",'Other History'!I:I,Instructions!A75)+COUNTIFS('Other History'!H:H,"Playoff",'Other History'!I:I,Instructions!A75)</f>
        <v>0</v>
      </c>
      <c r="E6" s="68">
        <f>COUNTIFS('Other History'!H:H,"Sanc",'Other History'!I:I,Instructions!A75)</f>
        <v>0</v>
      </c>
      <c r="F6" s="71">
        <f>COUNTIFS('Other History'!H:H,"Reg",'Other History'!I:I,Instructions!A75)</f>
        <v>0</v>
      </c>
      <c r="G6" s="71">
        <f>COUNTIFS('Other History'!H:H,"Other",'Other History'!I:I,Instructions!A75)</f>
        <v>0</v>
      </c>
      <c r="H6" s="29"/>
      <c r="I6" s="75" t="s">
        <v>117</v>
      </c>
      <c r="J6" s="57" t="s">
        <v>118</v>
      </c>
      <c r="K6" s="68">
        <f>COUNTIFS('Other History'!H:H,"Champs",'Other History'!I:I,Instructions!A78)+COUNTIFS('Other History'!H:H,"Playoff",'Other History'!I:I,Instructions!A78)</f>
        <v>0</v>
      </c>
      <c r="L6" s="82">
        <f>COUNTIFS('Other History'!H:H,"Sanc",'Other History'!I:I,Instructions!A78)</f>
        <v>0</v>
      </c>
      <c r="M6" s="71">
        <f>COUNTIFS('Other History'!H:H,"Reg",'Other History'!I:I,Instructions!A78)</f>
        <v>0</v>
      </c>
      <c r="N6" s="71">
        <f>COUNTIFS('Other History'!H:H,"Other",'Other History'!I:I,Instructions!A78)</f>
        <v>0</v>
      </c>
    </row>
    <row r="7" spans="1:14" ht="15" customHeight="1" x14ac:dyDescent="0.15">
      <c r="A7" s="313" t="s">
        <v>123</v>
      </c>
      <c r="B7" s="263"/>
      <c r="C7" s="57" t="s">
        <v>116</v>
      </c>
      <c r="D7" s="68">
        <f>COUNTIFS('Other History'!H:H,"Champs",'Other History'!I:I,Instructions!A76)+COUNTIFS('Other History'!H:H,"Playoff",'Other History'!I:I,Instructions!A76)</f>
        <v>0</v>
      </c>
      <c r="E7" s="68">
        <f>COUNTIFS('Other History'!H:H,"Sanc",'Other History'!I:I,Instructions!A76)</f>
        <v>0</v>
      </c>
      <c r="F7" s="71">
        <f>COUNTIFS('Other History'!H:H,"Reg",'Other History'!I:I,Instructions!A76)</f>
        <v>0</v>
      </c>
      <c r="G7" s="71">
        <f>COUNTIFS('Other History'!H:H,"Other",'Other History'!I:I,Instructions!A76)</f>
        <v>0</v>
      </c>
      <c r="H7" s="29"/>
      <c r="I7" s="75" t="s">
        <v>130</v>
      </c>
      <c r="J7" s="57" t="s">
        <v>131</v>
      </c>
      <c r="K7" s="68">
        <f>COUNTIFS('Other History'!H:H,"Champs",'Other History'!I:I,Instructions!A79)+COUNTIFS('Other History'!H:H,"Playoff",'Other History'!I:I,Instructions!A79)</f>
        <v>0</v>
      </c>
      <c r="L7" s="82">
        <f>COUNTIFS('Other History'!H:H,"Sanc",'Other History'!I:I,Instructions!A79)</f>
        <v>0</v>
      </c>
      <c r="M7" s="71">
        <f>COUNTIFS('Other History'!H:H,"Reg",'Other History'!I:I,Instructions!A79)</f>
        <v>0</v>
      </c>
      <c r="N7" s="71">
        <f>COUNTIFS('Other History'!H:H,"Other",'Other History'!I:I,Instructions!A79)</f>
        <v>0</v>
      </c>
    </row>
    <row r="8" spans="1:14" ht="15" customHeight="1" x14ac:dyDescent="0.15">
      <c r="A8" s="313" t="s">
        <v>135</v>
      </c>
      <c r="B8" s="263"/>
      <c r="C8" s="104" t="s">
        <v>138</v>
      </c>
      <c r="D8" s="68">
        <f>COUNTIFS('Other History'!H:H,"Champs",'Other History'!I:I,Instructions!A87)+COUNTIFS('Other History'!H:H,"Playoff",'Other History'!I:I,Instructions!A87)</f>
        <v>0</v>
      </c>
      <c r="E8" s="68">
        <f>COUNTIFS('Other History'!H:H,"Sanc",'Other History'!I:I,Instructions!A87)</f>
        <v>0</v>
      </c>
      <c r="F8" s="71">
        <f>COUNTIFS('Other History'!H:H,"Reg",'Other History'!I:I,Instructions!A87)</f>
        <v>0</v>
      </c>
      <c r="G8" s="71">
        <f>COUNTIFS('Other History'!H:H,"Other",'Other History'!I:I,Instructions!A87)</f>
        <v>0</v>
      </c>
      <c r="H8" s="29"/>
      <c r="I8" s="75" t="s">
        <v>143</v>
      </c>
      <c r="J8" s="57" t="s">
        <v>144</v>
      </c>
      <c r="K8" s="68">
        <f>COUNTIFS('Other History'!H:H,"Champs",'Other History'!I:I,Instructions!A80)+COUNTIFS('Other History'!H:H,"Playoff",'Other History'!I:I,Instructions!A80)</f>
        <v>0</v>
      </c>
      <c r="L8" s="82">
        <f>COUNTIFS('Other History'!H:H,"Sanc",'Other History'!I:I,Instructions!A80)</f>
        <v>0</v>
      </c>
      <c r="M8" s="71">
        <f>COUNTIFS('Other History'!H:H,"Reg",'Other History'!I:I,Instructions!A80)</f>
        <v>0</v>
      </c>
      <c r="N8" s="71">
        <f>COUNTIFS('Other History'!H:H,"Other",'Other History'!I:I,Instructions!A80)</f>
        <v>0</v>
      </c>
    </row>
    <row r="9" spans="1:14" ht="15" customHeight="1" x14ac:dyDescent="0.15">
      <c r="A9" s="320" t="s">
        <v>150</v>
      </c>
      <c r="B9" s="301"/>
      <c r="C9" s="263"/>
      <c r="D9" s="110">
        <f>SUM(D5:D8)</f>
        <v>0</v>
      </c>
      <c r="E9" s="110">
        <f t="shared" ref="E9:G9" si="0">SUM(E4:E8)</f>
        <v>0</v>
      </c>
      <c r="F9" s="110">
        <f t="shared" si="0"/>
        <v>0</v>
      </c>
      <c r="G9" s="110">
        <f t="shared" si="0"/>
        <v>0</v>
      </c>
      <c r="H9" s="29"/>
      <c r="I9" s="75" t="s">
        <v>158</v>
      </c>
      <c r="J9" s="85" t="s">
        <v>159</v>
      </c>
      <c r="K9" s="68">
        <f>COUNTIFS('Other History'!H:H,"Champs",'Other History'!I:I,Instructions!A81)+COUNTIFS('Other History'!H:H,"Playoff",'Other History'!I:I,Instructions!A81)</f>
        <v>0</v>
      </c>
      <c r="L9" s="82">
        <f>COUNTIFS('Other History'!H:H,"Sanc",'Other History'!I:I,Instructions!A81)</f>
        <v>0</v>
      </c>
      <c r="M9" s="71">
        <f>COUNTIFS('Other History'!H:H,"Reg",'Other History'!I:I,Instructions!A81)</f>
        <v>0</v>
      </c>
      <c r="N9" s="71">
        <f>COUNTIFS('Other History'!H:H,"Other",'Other History'!I:I,Instructions!A81)</f>
        <v>0</v>
      </c>
    </row>
    <row r="10" spans="1:14" ht="15" customHeight="1" x14ac:dyDescent="0.15">
      <c r="A10" s="114"/>
      <c r="B10" s="114"/>
      <c r="C10" s="114"/>
      <c r="D10" s="114"/>
      <c r="E10" s="114"/>
      <c r="F10" s="114"/>
      <c r="G10" s="114"/>
      <c r="H10" s="29"/>
      <c r="I10" s="75" t="s">
        <v>166</v>
      </c>
      <c r="J10" s="85" t="s">
        <v>167</v>
      </c>
      <c r="K10" s="68">
        <f>COUNTIFS('Other History'!H:H,"Champs",'Other History'!I:I,Instructions!A82)+COUNTIFS('Other History'!H:H,"Playoff",'Other History'!I:I,Instructions!A82)</f>
        <v>0</v>
      </c>
      <c r="L10" s="82">
        <f>COUNTIFS('Other History'!H:H,"Sanc",'Other History'!I:I,Instructions!A82)</f>
        <v>0</v>
      </c>
      <c r="M10" s="71">
        <f>COUNTIFS('Other History'!H:H,"Reg",'Other History'!I:I,Instructions!A82)</f>
        <v>0</v>
      </c>
      <c r="N10" s="71">
        <f>COUNTIFS('Other History'!H:H,"Other",'Other History'!I:I,Instructions!A82)</f>
        <v>1</v>
      </c>
    </row>
    <row r="11" spans="1:14" ht="15" customHeight="1" x14ac:dyDescent="0.15">
      <c r="A11" s="313" t="s">
        <v>161</v>
      </c>
      <c r="B11" s="263"/>
      <c r="C11" s="57" t="s">
        <v>28</v>
      </c>
      <c r="D11" s="68">
        <f>COUNTIFS('Other History'!H:H,"Champs",'Other History'!I:I,Instructions!A68)+COUNTIFS('Other History'!H:H,"Playoff",'Other History'!I:I,Instructions!A68)</f>
        <v>0</v>
      </c>
      <c r="E11" s="71">
        <f>COUNTIFS('Other History'!H:H,"Sanc",'Other History'!I:I,Instructions!A68)</f>
        <v>0</v>
      </c>
      <c r="F11" s="71">
        <f>COUNTIFS('Other History'!H:H,"Reg",'Other History'!I:I,Instructions!A68)</f>
        <v>0</v>
      </c>
      <c r="G11" s="71">
        <f>COUNTIFS('Other History'!H:H,"Other",'Other History'!I:I,Instructions!A68)</f>
        <v>0</v>
      </c>
      <c r="H11" s="29"/>
      <c r="I11" s="75" t="s">
        <v>176</v>
      </c>
      <c r="J11" s="85" t="s">
        <v>177</v>
      </c>
      <c r="K11" s="68">
        <f>COUNTIFS('Other History'!H:H,"Champs",'Other History'!I:I,Instructions!A83)+COUNTIFS('Other History'!H:H,"Playoff",'Other History'!I:I,Instructions!A83)</f>
        <v>0</v>
      </c>
      <c r="L11" s="82">
        <f>COUNTIFS('Other History'!H:H,"Sanc",'Other History'!I:I,Instructions!A83)</f>
        <v>0</v>
      </c>
      <c r="M11" s="71">
        <f>COUNTIFS('Other History'!H:H,"Reg",'Other History'!I:I,Instructions!A83)</f>
        <v>0</v>
      </c>
      <c r="N11" s="71">
        <f>COUNTIFS('Other History'!H:H,"Other",'Other History'!I:I,Instructions!A83)</f>
        <v>3</v>
      </c>
    </row>
    <row r="12" spans="1:14" ht="15" customHeight="1" x14ac:dyDescent="0.15">
      <c r="A12" s="313" t="s">
        <v>163</v>
      </c>
      <c r="B12" s="263"/>
      <c r="C12" s="57" t="s">
        <v>53</v>
      </c>
      <c r="D12" s="68">
        <f>COUNTIFS('Other History'!H:H,"Champs",'Other History'!I:I,Instructions!A69)+COUNTIFS('Other History'!H:H,"Playoff",'Other History'!I:I,Instructions!A69)+COUNTIFS('Other History'!H:H,"Champs",'Other History'!I:I,Instructions!A70)+COUNTIFS('Other History'!H:H,"Playoff",'Other History'!I:I,Instructions!A70)</f>
        <v>0</v>
      </c>
      <c r="E12" s="71">
        <f>COUNTIFS('Other History'!H:H,"Sanc",'Other History'!I:I,Instructions!A69)</f>
        <v>0</v>
      </c>
      <c r="F12" s="71">
        <f>COUNTIFS('Other History'!H:H,"Reg",'Other History'!I:I,Instructions!A69)</f>
        <v>0</v>
      </c>
      <c r="G12" s="71">
        <f>COUNTIFS('Other History'!H:H,"Other",'Other History'!I:I,Instructions!A69)</f>
        <v>0</v>
      </c>
      <c r="H12" s="29"/>
      <c r="I12" s="75" t="s">
        <v>183</v>
      </c>
      <c r="J12" s="85" t="s">
        <v>184</v>
      </c>
      <c r="K12" s="68">
        <f>COUNTIFS('Other History'!H:H,"Champs",'Other History'!I:I,Instructions!A84)+COUNTIFS('Other History'!H:H,"Playoff",'Other History'!I:I,Instructions!A84)</f>
        <v>0</v>
      </c>
      <c r="L12" s="82">
        <f>COUNTIFS('Other History'!H:H,"Sanc",'Other History'!I:I,Instructions!A84)</f>
        <v>0</v>
      </c>
      <c r="M12" s="71">
        <f>COUNTIFS('Other History'!H:H,"Reg",'Other History'!I:I,Instructions!A84)</f>
        <v>0</v>
      </c>
      <c r="N12" s="71">
        <f>COUNTIFS('Other History'!H:H,"Other",'Other History'!I:I,Instructions!A84)</f>
        <v>0</v>
      </c>
    </row>
    <row r="13" spans="1:14" ht="15" customHeight="1" x14ac:dyDescent="0.15">
      <c r="A13" s="318" t="s">
        <v>189</v>
      </c>
      <c r="B13" s="263"/>
      <c r="C13" s="122" t="s">
        <v>155</v>
      </c>
      <c r="D13" s="68">
        <f>COUNTIFS('Other History'!H:H,"Champs",'Other History'!I:I,Instructions!A67)+COUNTIFS('Other History'!H:H,"Playoff",'Other History'!I:I,Instructions!A67)</f>
        <v>0</v>
      </c>
      <c r="E13" s="71">
        <f>COUNTIFS('Other History'!H:H,"Sanc",'Other History'!I:I,Instructions!A67)</f>
        <v>0</v>
      </c>
      <c r="F13" s="71">
        <f>COUNTIFS('Other History'!H:H,"Reg",'Other History'!I:I,Instructions!A67)</f>
        <v>0</v>
      </c>
      <c r="G13" s="71">
        <f>COUNTIFS('Other History'!H:H,"Other",'Other History'!I:I,Instructions!A67)</f>
        <v>0</v>
      </c>
      <c r="H13" s="29"/>
      <c r="I13" s="75" t="s">
        <v>194</v>
      </c>
      <c r="J13" s="57" t="s">
        <v>195</v>
      </c>
      <c r="K13" s="68">
        <f>COUNTIFS('Other History'!H:H,"Champs",'Other History'!I:I,Instructions!A85)+COUNTIFS('Other History'!H:H,"Playoff",'Other History'!I:I,Instructions!A85)</f>
        <v>0</v>
      </c>
      <c r="L13" s="82">
        <f>COUNTIFS('Other History'!H:H,"Sanc",'Other History'!I:I,Instructions!A85)</f>
        <v>0</v>
      </c>
      <c r="M13" s="71">
        <f>COUNTIFS('Other History'!H:H,"Reg",'Other History'!I:I,Instructions!A85)</f>
        <v>0</v>
      </c>
      <c r="N13" s="71">
        <f>COUNTIFS('Other History'!H:H,"Other",'Other History'!I:I,Instructions!A85)</f>
        <v>3</v>
      </c>
    </row>
    <row r="14" spans="1:14" ht="15" customHeight="1" x14ac:dyDescent="0.15">
      <c r="A14" s="319" t="s">
        <v>170</v>
      </c>
      <c r="B14" s="263"/>
      <c r="C14" s="57" t="s">
        <v>169</v>
      </c>
      <c r="D14" s="68">
        <f>COUNTIFS('Other History'!H:H,"Champs",'Other History'!I:I,Instructions!A71)+COUNTIFS('Other History'!H:H,"Playoff",'Other History'!I:I,Instructions!A71)</f>
        <v>0</v>
      </c>
      <c r="E14" s="71">
        <f>COUNTIFS('Other History'!H:H,"Sanc",'Other History'!I:I,Instructions!A71)</f>
        <v>0</v>
      </c>
      <c r="F14" s="71">
        <f>COUNTIFS('Other History'!H:H,"Reg",'Other History'!I:I,Instructions!A71)</f>
        <v>0</v>
      </c>
      <c r="G14" s="71">
        <f>COUNTIFS('Other History'!H:H,"Other",'Other History'!I:I,Instructions!A71)</f>
        <v>0</v>
      </c>
      <c r="H14" s="29"/>
      <c r="I14" s="75" t="s">
        <v>198</v>
      </c>
      <c r="J14" s="85" t="s">
        <v>197</v>
      </c>
      <c r="K14" s="68">
        <f>COUNTIFS('Other History'!H:H,"Champs",'Other History'!I:I,Instructions!A86)+COUNTIFS('Other History'!H:H,"Playoff",'Other History'!I:I,Instructions!A86)</f>
        <v>0</v>
      </c>
      <c r="L14" s="82">
        <f>COUNTIFS('Other History'!H:H,"Sanc",'Other History'!I:I,Instructions!A86)</f>
        <v>0</v>
      </c>
      <c r="M14" s="71">
        <f>COUNTIFS('Other History'!H:H,"Reg",'Other History'!I:I,Instructions!A86)</f>
        <v>0</v>
      </c>
      <c r="N14" s="71">
        <f>COUNTIFS('Other History'!H:H,"Other",'Other History'!I:I,Instructions!A86)</f>
        <v>0</v>
      </c>
    </row>
    <row r="15" spans="1:14" ht="15" customHeight="1" x14ac:dyDescent="0.15">
      <c r="A15" s="319" t="s">
        <v>173</v>
      </c>
      <c r="B15" s="263"/>
      <c r="C15" s="57" t="s">
        <v>172</v>
      </c>
      <c r="D15" s="68">
        <f>COUNTIFS('Other History'!H:H,"Champs",'Other History'!I:I,Instructions!A72)+COUNTIFS('Other History'!H:H,"Playoff",'Other History'!I:I,Instructions!A72)+COUNTIFS('Other History'!H:H,"Champs",'Other History'!I:I,Instructions!A73)+COUNTIFS('Other History'!H:H,"Playoff",'Other History'!I:I,Instructions!A73)</f>
        <v>0</v>
      </c>
      <c r="E15" s="71">
        <f>COUNTIFS('Other History'!H:H,"Sanc",'Other History'!I:I,Instructions!A72)</f>
        <v>0</v>
      </c>
      <c r="F15" s="71">
        <f>COUNTIFS('Other History'!H:H,"Reg",'Other History'!I:I,Instructions!A72)</f>
        <v>0</v>
      </c>
      <c r="G15" s="71">
        <f>COUNTIFS('Other History'!H:H,"Other",'Other History'!I:I,Instructions!A72)</f>
        <v>0</v>
      </c>
      <c r="H15" s="29"/>
      <c r="I15" s="75" t="s">
        <v>202</v>
      </c>
      <c r="J15" s="104" t="s">
        <v>201</v>
      </c>
      <c r="K15" s="68">
        <f>COUNTIFS('Other History'!H:H,"Champs",'Other History'!I:I,Instructions!A88)+COUNTIFS('Other History'!H:H,"Playoff",'Other History'!I:I,Instructions!A88)</f>
        <v>0</v>
      </c>
      <c r="L15" s="82">
        <f>COUNTIFS('Other History'!H:H,"Sanc",'Other History'!I:I,Instructions!A88)</f>
        <v>0</v>
      </c>
      <c r="M15" s="71">
        <f>COUNTIFS('Other History'!H:H,"Reg",'Other History'!I:I,Instructions!A88)</f>
        <v>0</v>
      </c>
      <c r="N15" s="71">
        <f>COUNTIFS('Other History'!H:H,"Other",'Other History'!I:I,Instructions!A88)</f>
        <v>0</v>
      </c>
    </row>
    <row r="16" spans="1:14" ht="15" customHeight="1" x14ac:dyDescent="0.15">
      <c r="A16" s="136"/>
      <c r="B16" s="114"/>
      <c r="C16" s="114"/>
      <c r="D16" s="114"/>
      <c r="E16" s="114"/>
      <c r="F16" s="114"/>
      <c r="G16" s="114"/>
      <c r="H16" s="29"/>
      <c r="I16" s="317" t="s">
        <v>215</v>
      </c>
      <c r="J16" s="263"/>
      <c r="K16" s="110">
        <f>SUM(K5:K15)</f>
        <v>0</v>
      </c>
      <c r="L16" s="110">
        <f t="shared" ref="L16:N16" si="1">SUM(L4:L15)</f>
        <v>0</v>
      </c>
      <c r="M16" s="110">
        <f t="shared" si="1"/>
        <v>0</v>
      </c>
      <c r="N16" s="110">
        <f t="shared" si="1"/>
        <v>9</v>
      </c>
    </row>
    <row r="17" spans="1:14" ht="15.75" customHeight="1" x14ac:dyDescent="0.15">
      <c r="A17" s="319" t="s">
        <v>216</v>
      </c>
      <c r="B17" s="301"/>
      <c r="C17" s="301"/>
      <c r="D17" s="301"/>
      <c r="E17" s="301"/>
      <c r="F17" s="301"/>
      <c r="G17" s="263"/>
      <c r="H17" s="29"/>
      <c r="I17" s="315" t="s">
        <v>217</v>
      </c>
      <c r="J17" s="301"/>
      <c r="K17" s="301"/>
      <c r="L17" s="263"/>
      <c r="M17" s="316">
        <f>COUNTIFS('Other History'!H:H,"JRDA",'Other History'!L:L,"Y")</f>
        <v>0</v>
      </c>
      <c r="N17" s="263"/>
    </row>
    <row r="18" spans="1:14" ht="1.5" customHeight="1" x14ac:dyDescent="0.15">
      <c r="A18" s="137" t="s">
        <v>218</v>
      </c>
      <c r="B18" s="138" t="s">
        <v>37</v>
      </c>
      <c r="C18" s="138" t="s">
        <v>219</v>
      </c>
      <c r="D18" s="139" t="s">
        <v>218</v>
      </c>
      <c r="E18" s="312" t="s">
        <v>37</v>
      </c>
      <c r="F18" s="263"/>
      <c r="G18" s="138" t="s">
        <v>219</v>
      </c>
      <c r="H18" s="140"/>
      <c r="I18" s="114"/>
      <c r="J18" s="114"/>
      <c r="K18" s="114"/>
      <c r="L18" s="114"/>
      <c r="M18" s="114"/>
      <c r="N18" s="114"/>
    </row>
    <row r="19" spans="1:14" ht="13" x14ac:dyDescent="0.15">
      <c r="A19" s="141"/>
      <c r="B19" s="142"/>
      <c r="C19" s="142"/>
      <c r="D19" s="143"/>
      <c r="E19" s="245"/>
      <c r="F19" s="246"/>
      <c r="G19" s="145"/>
      <c r="H19" s="29"/>
      <c r="I19" s="314" t="s">
        <v>220</v>
      </c>
      <c r="J19" s="270"/>
      <c r="K19" s="308" t="s">
        <v>221</v>
      </c>
      <c r="L19" s="263"/>
      <c r="M19" s="308" t="s">
        <v>222</v>
      </c>
      <c r="N19" s="263"/>
    </row>
    <row r="20" spans="1:14" ht="16.5" customHeight="1" x14ac:dyDescent="0.15">
      <c r="A20" s="141"/>
      <c r="B20" s="143"/>
      <c r="C20" s="143"/>
      <c r="D20" s="143"/>
      <c r="E20" s="245"/>
      <c r="F20" s="246"/>
      <c r="G20" s="145"/>
      <c r="H20" s="29"/>
      <c r="I20" s="248"/>
      <c r="J20" s="270"/>
      <c r="K20" s="146" t="s">
        <v>223</v>
      </c>
      <c r="L20" s="146" t="s">
        <v>224</v>
      </c>
      <c r="M20" s="146" t="s">
        <v>223</v>
      </c>
      <c r="N20" s="146" t="s">
        <v>224</v>
      </c>
    </row>
    <row r="21" spans="1:14" ht="13" x14ac:dyDescent="0.15">
      <c r="A21" s="141"/>
      <c r="B21" s="143"/>
      <c r="C21" s="143"/>
      <c r="D21" s="143"/>
      <c r="E21" s="264"/>
      <c r="F21" s="246"/>
      <c r="G21" s="145"/>
      <c r="H21" s="29"/>
      <c r="I21" s="301"/>
      <c r="J21" s="263"/>
      <c r="K21" s="68">
        <f>COUNTIFS('Other History'!A:A,("&gt;="&amp;Instructions!B103),'Other History'!I:I,Instructions!A68)+COUNTIFS('Other History'!A:A,("&gt;="&amp;Instructions!B103),'Other History'!I:I,Instructions!A69)+COUNTIFS('Other History'!A:A,("&gt;="&amp;Instructions!B103),'Other History'!I:I,Instructions!A70)+COUNTIFS('Other History'!A:A,("&gt;="&amp;Instructions!B103),'Other History'!I:I,Instructions!A74)+COUNTIFS('Other History'!A:A,("&gt;="&amp;Instructions!B103),'Other History'!I:I,Instructions!A75)+COUNTIFS('Other History'!A:A,("&gt;="&amp;Instructions!B103),'Other History'!I:I,Instructions!A76)+COUNTIFS('Other History'!A:A,("&gt;="&amp;Instructions!B103),'Other History'!I:I,Instructions!A87)</f>
        <v>0</v>
      </c>
      <c r="L21" s="68">
        <f>COUNTIFS('Other History'!A:A,("&gt;="&amp;Instructions!B103),'Other History'!I:I,Instructions!A71)+COUNTIFS('Other History'!A:A,("&gt;="&amp;Instructions!B103),'Other History'!I:I,Instructions!A72)+COUNTIFS('Other History'!A:A,("&gt;="&amp;Instructions!B103),'Other History'!I:I,Instructions!A73)+COUNTIFS('Other History'!A:A,("&gt;="&amp;Instructions!B103),'Other History'!I:I,Instructions!A77)+COUNTIFS('Other History'!A:A,("&gt;="&amp;Instructions!B103),'Other History'!I:I,Instructions!A78)+COUNTIFS('Other History'!A:A,("&gt;="&amp;Instructions!B103),'Other History'!I:I,Instructions!A79)+COUNTIFS('Other History'!A:A,("&gt;="&amp;Instructions!B103),'Other History'!I:I,Instructions!A80)+COUNTIFS('Other History'!A:A,("&gt;="&amp;Instructions!B103),'Other History'!I:I,Instructions!A81)+COUNTIFS('Other History'!A:A,("&gt;="&amp;Instructions!B103),'Other History'!I:I,Instructions!A82)+COUNTIFS('Other History'!A:A,("&gt;="&amp;Instructions!B103),'Other History'!I:I,Instructions!A83)+COUNTIFS('Other History'!A:A,("&gt;="&amp;Instructions!B103),'Other History'!I:I,Instructions!A84)+COUNTIFS('Other History'!A:A,("&gt;="&amp;Instructions!B103),'Other History'!I:I,Instructions!A85)+COUNTIFS('Other History'!A:A,("&gt;="&amp;Instructions!B103),'Other History'!I:I,Instructions!A86)+COUNTIFS('Other History'!A:A,("&gt;="&amp;Instructions!B103),'Other History'!I:I,Instructions!A88)</f>
        <v>9</v>
      </c>
      <c r="M21" s="63">
        <f>SUM(D9+E9+F9+G9+D11+E11+F11+G11+D12+E12+F12+G12)</f>
        <v>0</v>
      </c>
      <c r="N21" s="63">
        <f>SUM(K16+L16+M16+N16+D14+E14+F14+G14+D15+E15+F15+G15)</f>
        <v>9</v>
      </c>
    </row>
    <row r="22" spans="1:14" ht="16.5" customHeight="1" x14ac:dyDescent="0.15">
      <c r="A22" s="149"/>
      <c r="B22" s="149"/>
      <c r="C22" s="149"/>
      <c r="D22" s="149"/>
      <c r="E22" s="149"/>
      <c r="F22" s="149"/>
      <c r="G22" s="149"/>
      <c r="H22" s="149"/>
      <c r="I22" s="149"/>
      <c r="J22" s="149"/>
      <c r="K22" s="149"/>
      <c r="L22" s="149"/>
      <c r="M22" s="149"/>
      <c r="N22" s="149"/>
    </row>
  </sheetData>
  <mergeCells count="28">
    <mergeCell ref="A14:B14"/>
    <mergeCell ref="A15:B15"/>
    <mergeCell ref="A9:C9"/>
    <mergeCell ref="A8:B8"/>
    <mergeCell ref="A17:G17"/>
    <mergeCell ref="A4:B4"/>
    <mergeCell ref="A7:B7"/>
    <mergeCell ref="A5:B5"/>
    <mergeCell ref="K19:L19"/>
    <mergeCell ref="M19:N19"/>
    <mergeCell ref="I19:J21"/>
    <mergeCell ref="I17:L17"/>
    <mergeCell ref="M17:N17"/>
    <mergeCell ref="I16:J16"/>
    <mergeCell ref="E20:F20"/>
    <mergeCell ref="E21:F21"/>
    <mergeCell ref="A13:B13"/>
    <mergeCell ref="A11:B11"/>
    <mergeCell ref="A12:B12"/>
    <mergeCell ref="E19:F19"/>
    <mergeCell ref="E18:F18"/>
    <mergeCell ref="A2:B3"/>
    <mergeCell ref="C2:C3"/>
    <mergeCell ref="K2:N2"/>
    <mergeCell ref="A1:N1"/>
    <mergeCell ref="I2:I3"/>
    <mergeCell ref="J2:J3"/>
    <mergeCell ref="D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pane ySplit="3" topLeftCell="A4" activePane="bottomLeft" state="frozen"/>
      <selection pane="bottomLeft" activeCell="F18" sqref="F18"/>
    </sheetView>
  </sheetViews>
  <sheetFormatPr baseColWidth="10" defaultColWidth="14.5" defaultRowHeight="15.75" customHeight="1" x14ac:dyDescent="0.15"/>
  <cols>
    <col min="1" max="1" width="13.1640625" customWidth="1"/>
    <col min="2" max="2" width="24.33203125" customWidth="1"/>
    <col min="3" max="3" width="29.5" bestFit="1" customWidth="1"/>
    <col min="4" max="4" width="35" customWidth="1"/>
    <col min="5" max="6" width="38.1640625" bestFit="1" customWidth="1"/>
    <col min="7" max="7" width="8.83203125" customWidth="1"/>
    <col min="8" max="8" width="10.5" customWidth="1"/>
    <col min="9" max="9" width="9" customWidth="1"/>
    <col min="10" max="10" width="8.5" customWidth="1"/>
    <col min="11" max="11" width="8.1640625" customWidth="1"/>
    <col min="12" max="12" width="30.5" customWidth="1"/>
    <col min="13" max="13" width="25.5" customWidth="1"/>
    <col min="14" max="14" width="30.6640625" customWidth="1"/>
  </cols>
  <sheetData>
    <row r="1" spans="1:14" ht="45" customHeight="1" x14ac:dyDescent="0.4">
      <c r="A1" s="322" t="s">
        <v>2</v>
      </c>
      <c r="B1" s="246"/>
      <c r="C1" s="246"/>
      <c r="D1" s="246"/>
      <c r="E1" s="246"/>
      <c r="F1" s="246"/>
      <c r="G1" s="9"/>
      <c r="H1" s="10"/>
      <c r="I1" s="10"/>
      <c r="J1" s="9"/>
      <c r="K1" s="10"/>
      <c r="L1" s="321"/>
      <c r="M1" s="246"/>
      <c r="N1" s="246"/>
    </row>
    <row r="2" spans="1:14" ht="15.75" customHeight="1" x14ac:dyDescent="0.15">
      <c r="A2" s="323" t="s">
        <v>6</v>
      </c>
      <c r="B2" s="246"/>
      <c r="C2" s="242"/>
      <c r="D2" s="323" t="s">
        <v>7</v>
      </c>
      <c r="E2" s="246"/>
      <c r="F2" s="242"/>
      <c r="G2" s="19"/>
      <c r="H2" s="28"/>
      <c r="I2" s="13" t="s">
        <v>8</v>
      </c>
      <c r="J2" s="15"/>
      <c r="K2" s="27"/>
      <c r="L2" s="287" t="s">
        <v>10</v>
      </c>
      <c r="M2" s="287" t="s">
        <v>17</v>
      </c>
      <c r="N2" s="287" t="s">
        <v>18</v>
      </c>
    </row>
    <row r="3" spans="1:14" ht="27.75" customHeight="1" x14ac:dyDescent="0.15">
      <c r="A3" s="182" t="s">
        <v>19</v>
      </c>
      <c r="B3" s="183" t="s">
        <v>20</v>
      </c>
      <c r="C3" s="183" t="s">
        <v>37</v>
      </c>
      <c r="D3" s="184" t="s">
        <v>39</v>
      </c>
      <c r="E3" s="185" t="s">
        <v>40</v>
      </c>
      <c r="F3" s="184" t="s">
        <v>41</v>
      </c>
      <c r="G3" s="186" t="s">
        <v>42</v>
      </c>
      <c r="H3" s="183" t="s">
        <v>43</v>
      </c>
      <c r="I3" s="183" t="s">
        <v>44</v>
      </c>
      <c r="J3" s="188" t="s">
        <v>45</v>
      </c>
      <c r="K3" s="187" t="s">
        <v>54</v>
      </c>
      <c r="L3" s="288"/>
      <c r="M3" s="288"/>
      <c r="N3" s="288"/>
    </row>
    <row r="4" spans="1:14" s="211" customFormat="1" ht="14.25" customHeight="1" x14ac:dyDescent="0.15">
      <c r="A4" s="189">
        <v>42337</v>
      </c>
      <c r="B4" s="206"/>
      <c r="C4" s="190" t="s">
        <v>238</v>
      </c>
      <c r="D4" s="207" t="s">
        <v>257</v>
      </c>
      <c r="E4" s="212" t="s">
        <v>288</v>
      </c>
      <c r="F4" s="212" t="s">
        <v>288</v>
      </c>
      <c r="G4" s="204" t="s">
        <v>75</v>
      </c>
      <c r="H4" s="204" t="s">
        <v>47</v>
      </c>
      <c r="I4" s="204" t="s">
        <v>177</v>
      </c>
      <c r="J4" s="192"/>
      <c r="K4" s="192"/>
      <c r="L4" s="190" t="s">
        <v>314</v>
      </c>
      <c r="M4" s="191" t="s">
        <v>240</v>
      </c>
      <c r="N4" s="203" t="s">
        <v>247</v>
      </c>
    </row>
    <row r="5" spans="1:14" s="211" customFormat="1" ht="14.25" customHeight="1" x14ac:dyDescent="0.15">
      <c r="A5" s="189">
        <v>42308</v>
      </c>
      <c r="B5" s="206" t="s">
        <v>312</v>
      </c>
      <c r="C5" s="190" t="s">
        <v>238</v>
      </c>
      <c r="D5" s="190" t="s">
        <v>257</v>
      </c>
      <c r="E5" s="212" t="s">
        <v>315</v>
      </c>
      <c r="F5" s="207" t="s">
        <v>315</v>
      </c>
      <c r="G5" s="204"/>
      <c r="H5" s="204" t="s">
        <v>47</v>
      </c>
      <c r="I5" s="204" t="s">
        <v>177</v>
      </c>
      <c r="J5" s="192"/>
      <c r="K5" s="192"/>
      <c r="L5" s="190" t="s">
        <v>314</v>
      </c>
      <c r="M5" s="190" t="s">
        <v>313</v>
      </c>
      <c r="N5" s="206" t="s">
        <v>315</v>
      </c>
    </row>
    <row r="6" spans="1:14" s="211" customFormat="1" ht="14.25" customHeight="1" x14ac:dyDescent="0.15">
      <c r="A6" s="189">
        <v>42259</v>
      </c>
      <c r="B6" s="206"/>
      <c r="C6" s="190" t="s">
        <v>292</v>
      </c>
      <c r="D6" s="190" t="s">
        <v>258</v>
      </c>
      <c r="E6" s="212" t="s">
        <v>288</v>
      </c>
      <c r="F6" s="207" t="s">
        <v>288</v>
      </c>
      <c r="G6" s="204" t="s">
        <v>75</v>
      </c>
      <c r="H6" s="204" t="s">
        <v>47</v>
      </c>
      <c r="I6" s="204" t="s">
        <v>107</v>
      </c>
      <c r="J6" s="192"/>
      <c r="K6" s="192"/>
      <c r="L6" s="190" t="s">
        <v>286</v>
      </c>
      <c r="M6" s="190" t="s">
        <v>287</v>
      </c>
      <c r="N6" s="206" t="s">
        <v>291</v>
      </c>
    </row>
    <row r="7" spans="1:14" s="211" customFormat="1" ht="14.25" customHeight="1" x14ac:dyDescent="0.15">
      <c r="A7" s="189">
        <v>42259</v>
      </c>
      <c r="B7" s="206"/>
      <c r="C7" s="190" t="s">
        <v>292</v>
      </c>
      <c r="D7" s="190" t="s">
        <v>258</v>
      </c>
      <c r="E7" s="212" t="s">
        <v>289</v>
      </c>
      <c r="F7" s="207" t="s">
        <v>289</v>
      </c>
      <c r="G7" s="204" t="s">
        <v>75</v>
      </c>
      <c r="H7" s="204" t="s">
        <v>47</v>
      </c>
      <c r="I7" s="204" t="s">
        <v>107</v>
      </c>
      <c r="J7" s="192"/>
      <c r="K7" s="192"/>
      <c r="L7" s="190" t="s">
        <v>290</v>
      </c>
      <c r="M7" s="190" t="s">
        <v>287</v>
      </c>
      <c r="N7" s="206" t="s">
        <v>291</v>
      </c>
    </row>
    <row r="8" spans="1:14" s="211" customFormat="1" ht="14.25" customHeight="1" x14ac:dyDescent="0.15">
      <c r="A8" s="189">
        <v>42259</v>
      </c>
      <c r="B8" s="206" t="s">
        <v>254</v>
      </c>
      <c r="C8" s="190" t="s">
        <v>255</v>
      </c>
      <c r="D8" s="190" t="s">
        <v>256</v>
      </c>
      <c r="E8" s="212" t="s">
        <v>276</v>
      </c>
      <c r="F8" s="207" t="s">
        <v>277</v>
      </c>
      <c r="G8" s="192" t="s">
        <v>75</v>
      </c>
      <c r="H8" s="192" t="s">
        <v>47</v>
      </c>
      <c r="I8" s="192" t="s">
        <v>195</v>
      </c>
      <c r="J8" s="192"/>
      <c r="K8" s="192"/>
      <c r="L8" s="190" t="s">
        <v>259</v>
      </c>
      <c r="M8" s="190" t="s">
        <v>260</v>
      </c>
      <c r="N8" s="206" t="s">
        <v>264</v>
      </c>
    </row>
    <row r="9" spans="1:14" s="211" customFormat="1" ht="14.25" customHeight="1" x14ac:dyDescent="0.15">
      <c r="A9" s="189">
        <v>42259</v>
      </c>
      <c r="B9" s="206" t="s">
        <v>254</v>
      </c>
      <c r="C9" s="190" t="s">
        <v>255</v>
      </c>
      <c r="D9" s="190" t="s">
        <v>256</v>
      </c>
      <c r="E9" s="207" t="s">
        <v>275</v>
      </c>
      <c r="F9" s="212" t="s">
        <v>276</v>
      </c>
      <c r="G9" s="192" t="s">
        <v>75</v>
      </c>
      <c r="H9" s="192" t="s">
        <v>47</v>
      </c>
      <c r="I9" s="192" t="s">
        <v>195</v>
      </c>
      <c r="J9" s="192"/>
      <c r="K9" s="192"/>
      <c r="L9" s="190" t="s">
        <v>259</v>
      </c>
      <c r="M9" s="190" t="s">
        <v>260</v>
      </c>
      <c r="N9" s="206" t="s">
        <v>264</v>
      </c>
    </row>
    <row r="10" spans="1:14" ht="14.25" customHeight="1" x14ac:dyDescent="0.15">
      <c r="A10" s="189">
        <v>42259</v>
      </c>
      <c r="B10" s="206" t="s">
        <v>254</v>
      </c>
      <c r="C10" s="190" t="s">
        <v>255</v>
      </c>
      <c r="D10" s="190" t="s">
        <v>256</v>
      </c>
      <c r="E10" s="207" t="s">
        <v>277</v>
      </c>
      <c r="F10" s="207" t="s">
        <v>275</v>
      </c>
      <c r="G10" s="192" t="s">
        <v>75</v>
      </c>
      <c r="H10" s="192" t="s">
        <v>47</v>
      </c>
      <c r="I10" s="192" t="s">
        <v>195</v>
      </c>
      <c r="J10" s="192"/>
      <c r="K10" s="192"/>
      <c r="L10" s="190" t="s">
        <v>259</v>
      </c>
      <c r="M10" s="190" t="s">
        <v>260</v>
      </c>
      <c r="N10" s="206" t="s">
        <v>264</v>
      </c>
    </row>
    <row r="11" spans="1:14" ht="14.25" customHeight="1" x14ac:dyDescent="0.15">
      <c r="A11" s="209">
        <v>42184</v>
      </c>
      <c r="B11" s="208"/>
      <c r="C11" s="207" t="s">
        <v>238</v>
      </c>
      <c r="D11" s="207" t="s">
        <v>257</v>
      </c>
      <c r="E11" s="207" t="s">
        <v>257</v>
      </c>
      <c r="F11" s="207" t="s">
        <v>257</v>
      </c>
      <c r="G11" s="192" t="s">
        <v>75</v>
      </c>
      <c r="H11" s="192" t="s">
        <v>47</v>
      </c>
      <c r="I11" s="192" t="s">
        <v>177</v>
      </c>
      <c r="J11" s="192"/>
      <c r="K11" s="192"/>
      <c r="L11" s="208"/>
      <c r="M11" s="208" t="s">
        <v>240</v>
      </c>
      <c r="N11" s="208" t="s">
        <v>250</v>
      </c>
    </row>
    <row r="12" spans="1:14" ht="14.25" customHeight="1" x14ac:dyDescent="0.15">
      <c r="A12" s="209">
        <v>42161</v>
      </c>
      <c r="B12" s="208"/>
      <c r="C12" s="210" t="s">
        <v>246</v>
      </c>
      <c r="D12" s="207" t="s">
        <v>284</v>
      </c>
      <c r="E12" s="207" t="s">
        <v>266</v>
      </c>
      <c r="F12" s="207" t="s">
        <v>267</v>
      </c>
      <c r="G12" s="192" t="s">
        <v>75</v>
      </c>
      <c r="H12" s="192" t="s">
        <v>47</v>
      </c>
      <c r="I12" s="192" t="s">
        <v>167</v>
      </c>
      <c r="J12" s="192" t="s">
        <v>131</v>
      </c>
      <c r="K12" s="192"/>
      <c r="L12" s="206"/>
      <c r="M12" s="208" t="s">
        <v>240</v>
      </c>
      <c r="N12" s="206" t="s">
        <v>247</v>
      </c>
    </row>
    <row r="13" spans="1:14" ht="14.25" customHeight="1" x14ac:dyDescent="0.15">
      <c r="A13" s="193"/>
      <c r="B13" s="201"/>
      <c r="C13" s="190"/>
      <c r="D13" s="207"/>
      <c r="E13" s="210"/>
      <c r="F13" s="210"/>
      <c r="G13" s="204"/>
      <c r="H13" s="192"/>
      <c r="I13" s="192"/>
      <c r="J13" s="192"/>
      <c r="K13" s="192"/>
      <c r="L13" s="201"/>
      <c r="M13" s="191"/>
      <c r="N13" s="205"/>
    </row>
    <row r="14" spans="1:14" ht="14.25" customHeight="1" x14ac:dyDescent="0.15">
      <c r="A14" s="193"/>
      <c r="B14" s="202"/>
      <c r="C14" s="203"/>
      <c r="D14" s="203"/>
      <c r="E14" s="203"/>
      <c r="F14" s="203"/>
      <c r="G14" s="204"/>
      <c r="H14" s="192"/>
      <c r="I14" s="192"/>
      <c r="J14" s="204"/>
      <c r="K14" s="192"/>
      <c r="L14" s="202"/>
      <c r="M14" s="191"/>
      <c r="N14" s="203"/>
    </row>
    <row r="15" spans="1:14" ht="14.25" customHeight="1" x14ac:dyDescent="0.15">
      <c r="A15" s="193"/>
      <c r="B15" s="201"/>
      <c r="C15" s="190"/>
      <c r="D15" s="190"/>
      <c r="E15" s="191"/>
      <c r="F15" s="190"/>
      <c r="G15" s="204"/>
      <c r="H15" s="192"/>
      <c r="I15" s="192"/>
      <c r="J15" s="192"/>
      <c r="K15" s="192"/>
      <c r="L15" s="201"/>
      <c r="M15" s="191"/>
      <c r="N15" s="205"/>
    </row>
    <row r="16" spans="1:14" ht="14.25" customHeight="1" x14ac:dyDescent="0.15">
      <c r="A16" s="191"/>
      <c r="B16" s="191"/>
      <c r="C16" s="191"/>
      <c r="D16" s="191"/>
      <c r="E16" s="191"/>
      <c r="F16" s="191"/>
      <c r="G16" s="191"/>
      <c r="H16" s="191"/>
      <c r="I16" s="191"/>
      <c r="J16" s="191"/>
      <c r="K16" s="191"/>
      <c r="L16" s="191"/>
      <c r="M16" s="191"/>
      <c r="N16" s="191"/>
    </row>
    <row r="17" spans="1:14" ht="14.25" customHeight="1" x14ac:dyDescent="0.15">
      <c r="A17" s="194"/>
      <c r="B17" s="195"/>
      <c r="C17" s="196"/>
      <c r="D17" s="196"/>
      <c r="E17" s="196"/>
      <c r="F17" s="196"/>
      <c r="G17" s="181"/>
      <c r="H17" s="181"/>
      <c r="I17" s="181"/>
      <c r="J17" s="181"/>
      <c r="K17" s="181"/>
      <c r="L17" s="195"/>
      <c r="M17" s="195"/>
      <c r="N17" s="195"/>
    </row>
    <row r="18" spans="1:14" ht="14.25" customHeight="1" x14ac:dyDescent="0.15">
      <c r="A18" s="197"/>
      <c r="B18" s="198"/>
      <c r="C18" s="199"/>
      <c r="D18" s="199"/>
      <c r="E18" s="199"/>
      <c r="F18" s="199"/>
      <c r="G18" s="200"/>
      <c r="H18" s="200"/>
      <c r="I18" s="200"/>
      <c r="J18" s="200"/>
      <c r="K18" s="200"/>
      <c r="L18" s="198"/>
      <c r="M18" s="198"/>
      <c r="N18" s="198"/>
    </row>
    <row r="19" spans="1:14" ht="14.25" customHeight="1" x14ac:dyDescent="0.15">
      <c r="A19" s="191"/>
      <c r="B19" s="191"/>
      <c r="C19" s="191"/>
      <c r="D19" s="191"/>
      <c r="E19" s="191"/>
      <c r="F19" s="191"/>
      <c r="G19" s="191"/>
      <c r="H19" s="191"/>
      <c r="I19" s="191"/>
      <c r="J19" s="191"/>
      <c r="K19" s="191"/>
      <c r="L19" s="191"/>
      <c r="M19" s="191"/>
      <c r="N19" s="191"/>
    </row>
    <row r="20" spans="1:14" ht="14.25" customHeight="1" x14ac:dyDescent="0.15">
      <c r="A20" s="191"/>
      <c r="B20" s="191"/>
      <c r="C20" s="191"/>
      <c r="D20" s="191"/>
      <c r="E20" s="191"/>
      <c r="F20" s="191"/>
      <c r="G20" s="191"/>
      <c r="H20" s="191"/>
      <c r="I20" s="191"/>
      <c r="J20" s="191"/>
      <c r="K20" s="191"/>
      <c r="L20" s="191"/>
      <c r="M20" s="191"/>
      <c r="N20" s="191"/>
    </row>
    <row r="21" spans="1:14" ht="14.25" customHeight="1" x14ac:dyDescent="0.15">
      <c r="A21" s="191"/>
      <c r="B21" s="191"/>
      <c r="C21" s="191"/>
      <c r="D21" s="191"/>
      <c r="E21" s="191"/>
      <c r="F21" s="191"/>
      <c r="G21" s="191"/>
      <c r="H21" s="191"/>
      <c r="I21" s="191"/>
      <c r="J21" s="191"/>
      <c r="K21" s="191"/>
      <c r="L21" s="191"/>
      <c r="M21" s="191"/>
      <c r="N21" s="191"/>
    </row>
    <row r="22" spans="1:14" ht="14.25" customHeight="1" x14ac:dyDescent="0.15">
      <c r="A22" s="191"/>
      <c r="B22" s="191"/>
      <c r="C22" s="191"/>
      <c r="D22" s="191"/>
      <c r="E22" s="191"/>
      <c r="F22" s="191"/>
      <c r="G22" s="191"/>
      <c r="H22" s="191"/>
      <c r="I22" s="191"/>
      <c r="J22" s="191"/>
      <c r="K22" s="191"/>
      <c r="L22" s="191"/>
      <c r="M22" s="191"/>
      <c r="N22" s="191"/>
    </row>
    <row r="23" spans="1:14" ht="14.25" customHeight="1" x14ac:dyDescent="0.15">
      <c r="A23" s="191"/>
      <c r="B23" s="191"/>
      <c r="C23" s="191"/>
      <c r="D23" s="191"/>
      <c r="E23" s="191"/>
      <c r="F23" s="191"/>
      <c r="G23" s="191"/>
      <c r="H23" s="191"/>
      <c r="I23" s="191"/>
      <c r="J23" s="191"/>
      <c r="K23" s="191"/>
      <c r="L23" s="191"/>
      <c r="M23" s="191"/>
      <c r="N23" s="191"/>
    </row>
    <row r="24" spans="1:14" ht="14.25" customHeight="1" x14ac:dyDescent="0.15">
      <c r="A24" s="191"/>
      <c r="B24" s="191"/>
      <c r="C24" s="191"/>
      <c r="D24" s="191"/>
      <c r="E24" s="191"/>
      <c r="F24" s="191"/>
      <c r="G24" s="191"/>
      <c r="H24" s="191"/>
      <c r="I24" s="191"/>
      <c r="J24" s="191"/>
      <c r="K24" s="191"/>
      <c r="L24" s="191"/>
      <c r="M24" s="191"/>
      <c r="N24" s="191"/>
    </row>
    <row r="25" spans="1:14" ht="14.25" customHeight="1" x14ac:dyDescent="0.15">
      <c r="A25" s="191"/>
      <c r="B25" s="191"/>
      <c r="C25" s="191"/>
      <c r="D25" s="191"/>
      <c r="E25" s="191"/>
      <c r="F25" s="191"/>
      <c r="G25" s="191"/>
      <c r="H25" s="191"/>
      <c r="I25" s="191"/>
      <c r="J25" s="191"/>
      <c r="K25" s="191"/>
      <c r="L25" s="191"/>
      <c r="M25" s="191"/>
      <c r="N25" s="191"/>
    </row>
    <row r="26" spans="1:14" ht="14.25" customHeight="1" x14ac:dyDescent="0.15">
      <c r="A26" s="194"/>
      <c r="B26" s="195"/>
      <c r="C26" s="196"/>
      <c r="D26" s="196"/>
      <c r="E26" s="196"/>
      <c r="F26" s="196"/>
      <c r="G26" s="181"/>
      <c r="H26" s="181"/>
      <c r="I26" s="181"/>
      <c r="J26" s="181"/>
      <c r="K26" s="181"/>
      <c r="L26" s="195"/>
      <c r="M26" s="195"/>
      <c r="N26" s="195"/>
    </row>
    <row r="27" spans="1:14" ht="14.25" customHeight="1" x14ac:dyDescent="0.15">
      <c r="A27" s="79"/>
      <c r="B27" s="80"/>
      <c r="C27" s="81"/>
      <c r="D27" s="81"/>
      <c r="E27" s="81"/>
      <c r="F27" s="81"/>
      <c r="G27" s="72"/>
      <c r="H27" s="72"/>
      <c r="I27" s="72"/>
      <c r="J27" s="72"/>
      <c r="K27" s="72"/>
      <c r="L27" s="80"/>
      <c r="M27" s="80"/>
      <c r="N27" s="80"/>
    </row>
    <row r="28" spans="1:14" ht="14.25" customHeight="1" x14ac:dyDescent="0.15">
      <c r="A28" s="79"/>
      <c r="B28" s="80"/>
      <c r="C28" s="81"/>
      <c r="D28" s="81"/>
      <c r="E28" s="81"/>
      <c r="F28" s="81"/>
      <c r="G28" s="72"/>
      <c r="H28" s="72"/>
      <c r="I28" s="72"/>
      <c r="J28" s="72"/>
      <c r="K28" s="72"/>
      <c r="L28" s="80"/>
      <c r="M28" s="80"/>
      <c r="N28" s="80"/>
    </row>
    <row r="29" spans="1:14" ht="14.25" customHeight="1" x14ac:dyDescent="0.15">
      <c r="A29" s="79"/>
      <c r="B29" s="80"/>
      <c r="C29" s="81"/>
      <c r="D29" s="81"/>
      <c r="E29" s="81"/>
      <c r="F29" s="81"/>
      <c r="G29" s="72"/>
      <c r="H29" s="72"/>
      <c r="I29" s="72"/>
      <c r="J29" s="72"/>
      <c r="K29" s="72"/>
      <c r="L29" s="80"/>
      <c r="M29" s="80"/>
      <c r="N29" s="80"/>
    </row>
  </sheetData>
  <autoFilter ref="G1:K3"/>
  <mergeCells count="7">
    <mergeCell ref="L2:L3"/>
    <mergeCell ref="M2:M3"/>
    <mergeCell ref="N2:N3"/>
    <mergeCell ref="L1:N1"/>
    <mergeCell ref="A1:F1"/>
    <mergeCell ref="A2:C2"/>
    <mergeCell ref="D2:F2"/>
  </mergeCells>
  <pageMargins left="0.7" right="0.7" top="0.75" bottom="0.75" header="0.3" footer="0.3"/>
  <pageSetup paperSize="9" orientation="portrait" horizontalDpi="4294967293" verticalDpi="4294967293"/>
  <extLst>
    <ext xmlns:x14="http://schemas.microsoft.com/office/spreadsheetml/2009/9/main" uri="{CCE6A557-97BC-4b89-ADB6-D9C93CAAB3DF}">
      <x14:dataValidations xmlns:xm="http://schemas.microsoft.com/office/excel/2006/main" count="9">
        <x14:dataValidation type="list" allowBlank="1" showInputMessage="1" prompt="Click and enter a value from range Instructions!A63:A83">
          <x14:formula1>
            <xm:f>Instructions!$A$67:$A$88</xm:f>
          </x14:formula1>
          <xm:sqref>I26:I29 I17:I18 I13:I15</xm:sqref>
        </x14:dataValidation>
        <x14:dataValidation type="list" allowBlank="1" showInputMessage="1" prompt="Click and entEnter Y if you used association-endorsed software. Otherwise leave this cell blank.er a value from range">
          <x14:formula1>
            <xm:f>Instructions!$K$45</xm:f>
          </x14:formula1>
          <xm:sqref>K26:K29 K17:K18 K13:K15</xm:sqref>
        </x14:dataValidation>
        <x14:dataValidation type="list" allowBlank="1" showInputMessage="1" prompt="You must use the positional abbreviations as listed in the Instructions.">
          <x14:formula1>
            <xm:f>Instructions!$A$74:$A$86</xm:f>
          </x14:formula1>
          <xm:sqref>J26:J29 J17:J18 J13:J15</xm:sqref>
        </x14:dataValidation>
        <x14:dataValidation type="list" allowBlank="1" showInputMessage="1" prompt="Game types outside the norm are not calculated on the Other Summary tab.">
          <x14:formula1>
            <xm:f>Instructions!$A$60:$A$64</xm:f>
          </x14:formula1>
          <xm:sqref>H26:H29 H17:H18 H13:H15</xm:sqref>
        </x14:dataValidation>
        <x14:dataValidation type="list" allowBlank="1" showInputMessage="1" showErrorMessage="1" prompt="You must use the game types as listed in the Instructions.">
          <x14:formula1>
            <xm:f>Instructions!$A$60:$A$64</xm:f>
          </x14:formula1>
          <xm:sqref>H4:H12</xm:sqref>
        </x14:dataValidation>
        <x14:dataValidation type="list" allowBlank="1" showInputMessage="1" showErrorMessage="1" prompt="You must use the positional abbreviations as listed in the Instructions.">
          <x14:formula1>
            <xm:f>Instructions!$A$74:$A$86</xm:f>
          </x14:formula1>
          <xm:sqref>J4:J12</xm:sqref>
        </x14:dataValidation>
        <x14:dataValidation type="list" allowBlank="1" showInputMessage="1" showErrorMessage="1" prompt="You must use the positional abbreviations as listed in the Instructions.">
          <x14:formula1>
            <xm:f>Instructions!$A$67:$A$88</xm:f>
          </x14:formula1>
          <xm:sqref>I4:I12</xm:sqref>
        </x14:dataValidation>
        <x14:dataValidation type="list" allowBlank="1" showInputMessage="1" showErrorMessage="1" prompt="You must use the association abbreviations as listed in the Instructions.">
          <x14:formula1>
            <xm:f>Instructions!$A$55:$A$56</xm:f>
          </x14:formula1>
          <xm:sqref>G4:G12</xm:sqref>
        </x14:dataValidation>
        <x14:dataValidation type="list" allowBlank="1" showInputMessage="1" showErrorMessage="1" prompt="Enter Y if you used association-endorsed software. Otherwise leave this cell blank.">
          <x14:formula1>
            <xm:f>Instructions!$K$45</xm:f>
          </x14:formula1>
          <xm:sqref>K4:K12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topLeftCell="A22" workbookViewId="0">
      <selection activeCell="A89" sqref="A89:K89"/>
    </sheetView>
  </sheetViews>
  <sheetFormatPr baseColWidth="10" defaultColWidth="14.5" defaultRowHeight="15.75" customHeight="1" x14ac:dyDescent="0.15"/>
  <cols>
    <col min="1" max="1" width="9.1640625" customWidth="1"/>
    <col min="2" max="2" width="17.6640625" customWidth="1"/>
    <col min="3" max="3" width="15.5" customWidth="1"/>
    <col min="4" max="4" width="18.33203125" customWidth="1"/>
    <col min="5" max="5" width="21.33203125" customWidth="1"/>
    <col min="6" max="6" width="12.6640625" customWidth="1"/>
    <col min="7" max="7" width="9.33203125" customWidth="1"/>
    <col min="8" max="8" width="10.1640625" customWidth="1"/>
    <col min="9" max="9" width="14.83203125" customWidth="1"/>
    <col min="10" max="10" width="13.33203125" customWidth="1"/>
    <col min="11" max="11" width="13.5" customWidth="1"/>
  </cols>
  <sheetData>
    <row r="1" spans="1:11" ht="52.5" customHeight="1" x14ac:dyDescent="0.45">
      <c r="A1" s="338" t="e">
        <f ca="1">IMPORTRANGE("1V5OIElI2MQo07KSlDqNMWMvWuTLDbyT-YC4EEx4A3Gw", "Live Instructions!A1:K123")</f>
        <v>#NAME?</v>
      </c>
      <c r="B1" s="246"/>
      <c r="C1" s="246"/>
      <c r="D1" s="246"/>
      <c r="E1" s="246"/>
      <c r="F1" s="246"/>
      <c r="G1" s="246"/>
      <c r="H1" s="246"/>
      <c r="I1" s="246"/>
      <c r="J1" s="17"/>
      <c r="K1" s="18"/>
    </row>
    <row r="2" spans="1:11" ht="16.5" customHeight="1" x14ac:dyDescent="0.15">
      <c r="A2" s="336" t="s">
        <v>11</v>
      </c>
      <c r="B2" s="337"/>
      <c r="C2" s="337"/>
      <c r="D2" s="337"/>
      <c r="E2" s="337"/>
      <c r="F2" s="337"/>
      <c r="G2" s="337"/>
      <c r="H2" s="337"/>
      <c r="I2" s="337"/>
      <c r="J2" s="337"/>
      <c r="K2" s="337"/>
    </row>
    <row r="3" spans="1:11" ht="16.5" customHeight="1" x14ac:dyDescent="0.2">
      <c r="A3" s="40"/>
      <c r="B3" s="40"/>
      <c r="C3" s="40"/>
      <c r="D3" s="40"/>
      <c r="E3" s="40"/>
      <c r="F3" s="40"/>
      <c r="G3" s="40"/>
      <c r="H3" s="40"/>
      <c r="I3" s="40"/>
      <c r="J3" s="40"/>
      <c r="K3" s="40"/>
    </row>
    <row r="4" spans="1:11" ht="15.75" customHeight="1" x14ac:dyDescent="0.2">
      <c r="A4" s="325" t="s">
        <v>29</v>
      </c>
      <c r="B4" s="248"/>
      <c r="C4" s="248"/>
      <c r="D4" s="248"/>
      <c r="E4" s="248"/>
      <c r="F4" s="248"/>
      <c r="G4" s="248"/>
      <c r="H4" s="248"/>
      <c r="I4" s="248"/>
      <c r="J4" s="248"/>
      <c r="K4" s="248"/>
    </row>
    <row r="5" spans="1:11" ht="14" x14ac:dyDescent="0.15">
      <c r="A5" s="324" t="s">
        <v>30</v>
      </c>
      <c r="B5" s="248"/>
      <c r="C5" s="248"/>
      <c r="D5" s="248"/>
      <c r="E5" s="248"/>
      <c r="F5" s="326" t="s">
        <v>31</v>
      </c>
      <c r="G5" s="248"/>
      <c r="H5" s="248"/>
      <c r="I5" s="44" t="s">
        <v>32</v>
      </c>
      <c r="K5" s="37"/>
    </row>
    <row r="6" spans="1:11" ht="13" x14ac:dyDescent="0.15">
      <c r="A6" s="45" t="s">
        <v>33</v>
      </c>
      <c r="B6" s="46"/>
      <c r="C6" s="46"/>
      <c r="D6" s="46"/>
      <c r="E6" s="47" t="s">
        <v>34</v>
      </c>
      <c r="F6" s="46"/>
      <c r="G6" s="46"/>
      <c r="H6" s="46"/>
      <c r="I6" s="46"/>
      <c r="J6" s="46"/>
      <c r="K6" s="25"/>
    </row>
    <row r="7" spans="1:11" ht="13" x14ac:dyDescent="0.15">
      <c r="A7" s="25"/>
      <c r="B7" s="46"/>
      <c r="C7" s="46"/>
      <c r="D7" s="46"/>
      <c r="E7" s="46"/>
      <c r="F7" s="46"/>
      <c r="G7" s="46"/>
      <c r="H7" s="46"/>
      <c r="I7" s="46"/>
      <c r="J7" s="46"/>
      <c r="K7" s="25"/>
    </row>
    <row r="8" spans="1:11" ht="15.75" customHeight="1" x14ac:dyDescent="0.2">
      <c r="A8" s="42" t="s">
        <v>35</v>
      </c>
      <c r="B8" s="42"/>
      <c r="C8" s="42"/>
      <c r="D8" s="42"/>
      <c r="E8" s="42"/>
      <c r="F8" s="42"/>
      <c r="G8" s="42"/>
      <c r="H8" s="42"/>
      <c r="I8" s="42"/>
      <c r="J8" s="42"/>
      <c r="K8" s="42"/>
    </row>
    <row r="9" spans="1:11" ht="15.75" customHeight="1" x14ac:dyDescent="0.15">
      <c r="A9" s="332" t="s">
        <v>36</v>
      </c>
      <c r="B9" s="248"/>
      <c r="C9" s="248"/>
      <c r="D9" s="248"/>
      <c r="E9" s="248"/>
      <c r="F9" s="248"/>
      <c r="G9" s="248"/>
      <c r="H9" s="248"/>
      <c r="I9" s="248"/>
      <c r="J9" s="248"/>
      <c r="K9" s="248"/>
    </row>
    <row r="10" spans="1:11" ht="15.75" customHeight="1" x14ac:dyDescent="0.15">
      <c r="A10" s="331" t="s">
        <v>38</v>
      </c>
      <c r="B10" s="248"/>
      <c r="C10" s="248"/>
      <c r="D10" s="248"/>
      <c r="E10" s="248"/>
      <c r="F10" s="248"/>
      <c r="G10" s="248"/>
      <c r="H10" s="248"/>
      <c r="I10" s="248"/>
      <c r="J10" s="248"/>
      <c r="K10" s="248"/>
    </row>
    <row r="11" spans="1:11" ht="15.75" customHeight="1" x14ac:dyDescent="0.2">
      <c r="A11" s="42"/>
      <c r="B11" s="42"/>
      <c r="C11" s="42"/>
      <c r="D11" s="42"/>
      <c r="E11" s="42"/>
      <c r="F11" s="42"/>
      <c r="G11" s="42"/>
      <c r="H11" s="42"/>
      <c r="I11" s="42"/>
      <c r="J11" s="42"/>
      <c r="K11" s="42"/>
    </row>
    <row r="12" spans="1:11" ht="15.75" customHeight="1" x14ac:dyDescent="0.2">
      <c r="A12" s="325" t="s">
        <v>56</v>
      </c>
      <c r="B12" s="248"/>
      <c r="C12" s="248"/>
      <c r="D12" s="248"/>
      <c r="E12" s="248"/>
      <c r="F12" s="248"/>
      <c r="G12" s="248"/>
      <c r="H12" s="248"/>
      <c r="I12" s="248"/>
      <c r="J12" s="248"/>
      <c r="K12" s="248"/>
    </row>
    <row r="13" spans="1:11" ht="13" x14ac:dyDescent="0.15">
      <c r="A13" s="327" t="s">
        <v>57</v>
      </c>
      <c r="B13" s="248"/>
      <c r="C13" s="248"/>
      <c r="D13" s="248"/>
      <c r="E13" s="248"/>
      <c r="F13" s="248"/>
      <c r="G13" s="248"/>
      <c r="H13" s="248"/>
      <c r="I13" s="248"/>
      <c r="J13" s="248"/>
      <c r="K13" s="248"/>
    </row>
    <row r="14" spans="1:11" ht="13" x14ac:dyDescent="0.15">
      <c r="A14" s="327" t="s">
        <v>61</v>
      </c>
      <c r="B14" s="248"/>
      <c r="C14" s="248"/>
      <c r="D14" s="248"/>
      <c r="E14" s="248"/>
      <c r="F14" s="248"/>
      <c r="G14" s="248"/>
      <c r="H14" s="248"/>
      <c r="I14" s="248"/>
      <c r="J14" s="248"/>
      <c r="K14" s="248"/>
    </row>
    <row r="15" spans="1:11" ht="13" x14ac:dyDescent="0.15">
      <c r="A15" s="327" t="s">
        <v>62</v>
      </c>
      <c r="B15" s="248"/>
      <c r="C15" s="248"/>
      <c r="D15" s="248"/>
      <c r="E15" s="248"/>
      <c r="F15" s="248"/>
      <c r="G15" s="248"/>
      <c r="H15" s="248"/>
      <c r="I15" s="248"/>
      <c r="J15" s="248"/>
      <c r="K15" s="248"/>
    </row>
    <row r="16" spans="1:11" ht="13" x14ac:dyDescent="0.15">
      <c r="A16" s="327" t="s">
        <v>63</v>
      </c>
      <c r="B16" s="248"/>
      <c r="C16" s="248"/>
      <c r="D16" s="248"/>
      <c r="E16" s="248"/>
      <c r="F16" s="248"/>
      <c r="G16" s="248"/>
      <c r="H16" s="248"/>
      <c r="I16" s="248"/>
      <c r="J16" s="248"/>
      <c r="K16" s="248"/>
    </row>
    <row r="17" spans="1:11" ht="13" x14ac:dyDescent="0.15">
      <c r="A17" s="327" t="s">
        <v>64</v>
      </c>
      <c r="B17" s="248"/>
      <c r="C17" s="248"/>
      <c r="D17" s="248"/>
      <c r="E17" s="248"/>
      <c r="F17" s="248"/>
      <c r="G17" s="248"/>
      <c r="H17" s="248"/>
      <c r="I17" s="248"/>
      <c r="J17" s="248"/>
      <c r="K17" s="248"/>
    </row>
    <row r="18" spans="1:11" ht="13" x14ac:dyDescent="0.15">
      <c r="A18" s="61"/>
      <c r="B18" s="61"/>
      <c r="C18" s="61"/>
      <c r="D18" s="61"/>
      <c r="E18" s="61"/>
      <c r="F18" s="61"/>
      <c r="G18" s="61"/>
      <c r="H18" s="61"/>
      <c r="I18" s="61"/>
      <c r="J18" s="61"/>
      <c r="K18" s="61"/>
    </row>
    <row r="19" spans="1:11" ht="16" x14ac:dyDescent="0.2">
      <c r="A19" s="328" t="s">
        <v>65</v>
      </c>
      <c r="B19" s="248"/>
      <c r="C19" s="248"/>
      <c r="D19" s="248"/>
      <c r="E19" s="248"/>
      <c r="F19" s="248"/>
      <c r="G19" s="248"/>
      <c r="H19" s="248"/>
      <c r="I19" s="248"/>
      <c r="J19" s="248"/>
      <c r="K19" s="248"/>
    </row>
    <row r="20" spans="1:11" ht="13" x14ac:dyDescent="0.15">
      <c r="A20" s="64" t="s">
        <v>66</v>
      </c>
      <c r="B20" s="62"/>
      <c r="C20" s="62"/>
      <c r="D20" s="62"/>
      <c r="E20" s="70"/>
      <c r="F20" s="70"/>
      <c r="G20" s="70"/>
      <c r="H20" s="70"/>
      <c r="I20" s="70"/>
      <c r="J20" s="70"/>
      <c r="K20" s="70"/>
    </row>
    <row r="21" spans="1:11" ht="13" x14ac:dyDescent="0.15">
      <c r="A21" s="327" t="s">
        <v>72</v>
      </c>
      <c r="B21" s="248"/>
      <c r="C21" s="248"/>
      <c r="D21" s="248"/>
      <c r="E21" s="248"/>
      <c r="F21" s="248"/>
      <c r="G21" s="248"/>
      <c r="H21" s="248"/>
      <c r="I21" s="248"/>
      <c r="J21" s="248"/>
      <c r="K21" s="248"/>
    </row>
    <row r="22" spans="1:11" ht="13" x14ac:dyDescent="0.15">
      <c r="A22" s="327" t="s">
        <v>73</v>
      </c>
      <c r="B22" s="248"/>
      <c r="C22" s="248"/>
      <c r="D22" s="248"/>
      <c r="E22" s="248"/>
      <c r="F22" s="248"/>
      <c r="G22" s="248"/>
      <c r="H22" s="248"/>
      <c r="I22" s="248"/>
      <c r="J22" s="248"/>
      <c r="K22" s="248"/>
    </row>
    <row r="23" spans="1:11" ht="13" x14ac:dyDescent="0.15">
      <c r="A23" s="76"/>
      <c r="B23" s="76" t="s">
        <v>78</v>
      </c>
      <c r="C23" s="60"/>
      <c r="D23" s="60"/>
      <c r="E23" s="60"/>
      <c r="F23" s="60"/>
      <c r="G23" s="60"/>
      <c r="H23" s="60"/>
      <c r="I23" s="60"/>
      <c r="J23" s="60"/>
      <c r="K23" s="60"/>
    </row>
    <row r="24" spans="1:11" ht="13" x14ac:dyDescent="0.15">
      <c r="A24" s="327" t="s">
        <v>79</v>
      </c>
      <c r="B24" s="248"/>
      <c r="C24" s="248"/>
      <c r="D24" s="248"/>
      <c r="E24" s="248"/>
      <c r="F24" s="248"/>
      <c r="G24" s="248"/>
      <c r="H24" s="248"/>
      <c r="I24" s="248"/>
      <c r="J24" s="248"/>
      <c r="K24" s="248"/>
    </row>
    <row r="25" spans="1:11" ht="13" x14ac:dyDescent="0.15">
      <c r="A25" s="77"/>
      <c r="B25" s="70"/>
      <c r="C25" s="70"/>
      <c r="D25" s="70"/>
      <c r="E25" s="70"/>
      <c r="F25" s="70"/>
      <c r="G25" s="70"/>
      <c r="H25" s="70"/>
      <c r="I25" s="70"/>
      <c r="J25" s="70"/>
      <c r="K25" s="70"/>
    </row>
    <row r="26" spans="1:11" ht="13" x14ac:dyDescent="0.15">
      <c r="A26" s="77" t="s">
        <v>80</v>
      </c>
      <c r="B26" s="70"/>
      <c r="C26" s="70"/>
      <c r="D26" s="70"/>
      <c r="E26" s="70"/>
      <c r="F26" s="70"/>
      <c r="G26" s="70"/>
      <c r="H26" s="70"/>
      <c r="I26" s="70"/>
      <c r="J26" s="70"/>
      <c r="K26" s="70"/>
    </row>
    <row r="27" spans="1:11" ht="13" x14ac:dyDescent="0.15">
      <c r="A27" s="76" t="s">
        <v>81</v>
      </c>
      <c r="B27" s="60"/>
      <c r="C27" s="60"/>
      <c r="D27" s="60"/>
      <c r="E27" s="60"/>
      <c r="F27" s="60"/>
      <c r="G27" s="60"/>
      <c r="H27" s="60"/>
      <c r="I27" s="60"/>
      <c r="J27" s="60"/>
      <c r="K27" s="60"/>
    </row>
    <row r="28" spans="1:11" ht="13" x14ac:dyDescent="0.15">
      <c r="A28" s="327" t="s">
        <v>82</v>
      </c>
      <c r="B28" s="248"/>
      <c r="C28" s="248"/>
      <c r="D28" s="248"/>
      <c r="E28" s="248"/>
      <c r="F28" s="248"/>
      <c r="G28" s="248"/>
      <c r="H28" s="248"/>
      <c r="I28" s="248"/>
      <c r="J28" s="248"/>
      <c r="K28" s="248"/>
    </row>
    <row r="29" spans="1:11" ht="13" x14ac:dyDescent="0.15">
      <c r="A29" s="339" t="s">
        <v>83</v>
      </c>
      <c r="B29" s="248"/>
      <c r="C29" s="248"/>
      <c r="D29" s="248"/>
      <c r="E29" s="248"/>
      <c r="F29" s="248"/>
      <c r="G29" s="248"/>
      <c r="H29" s="248"/>
      <c r="I29" s="248"/>
      <c r="J29" s="248"/>
      <c r="K29" s="248"/>
    </row>
    <row r="30" spans="1:11" ht="13" x14ac:dyDescent="0.15">
      <c r="A30" s="60"/>
      <c r="B30" s="76" t="s">
        <v>84</v>
      </c>
      <c r="C30" s="78"/>
      <c r="D30" s="78"/>
      <c r="E30" s="78"/>
      <c r="F30" s="78"/>
      <c r="G30" s="78"/>
      <c r="H30" s="78"/>
      <c r="I30" s="78"/>
      <c r="J30" s="78"/>
      <c r="K30" s="78"/>
    </row>
    <row r="31" spans="1:11" ht="13" x14ac:dyDescent="0.15">
      <c r="A31" s="339" t="s">
        <v>85</v>
      </c>
      <c r="B31" s="248"/>
      <c r="C31" s="248"/>
      <c r="D31" s="248"/>
      <c r="E31" s="248"/>
      <c r="F31" s="248"/>
      <c r="G31" s="248"/>
      <c r="H31" s="248"/>
      <c r="I31" s="248"/>
      <c r="J31" s="248"/>
      <c r="K31" s="248"/>
    </row>
    <row r="32" spans="1:11" ht="13" x14ac:dyDescent="0.15">
      <c r="A32" s="60"/>
      <c r="B32" s="76" t="s">
        <v>86</v>
      </c>
      <c r="C32" s="60"/>
      <c r="D32" s="60"/>
      <c r="E32" s="60"/>
      <c r="F32" s="60"/>
      <c r="G32" s="60"/>
      <c r="H32" s="60"/>
      <c r="I32" s="60"/>
      <c r="J32" s="60"/>
      <c r="K32" s="60"/>
    </row>
    <row r="33" spans="1:11" ht="13" x14ac:dyDescent="0.15">
      <c r="A33" s="61"/>
      <c r="B33" s="61"/>
      <c r="C33" s="61"/>
      <c r="D33" s="61"/>
      <c r="E33" s="61"/>
      <c r="F33" s="61"/>
      <c r="G33" s="61"/>
      <c r="H33" s="61"/>
      <c r="I33" s="61"/>
      <c r="J33" s="61"/>
      <c r="K33" s="61"/>
    </row>
    <row r="34" spans="1:11" ht="13" x14ac:dyDescent="0.15">
      <c r="A34" s="64" t="s">
        <v>87</v>
      </c>
      <c r="B34" s="61"/>
      <c r="C34" s="61"/>
      <c r="D34" s="61"/>
      <c r="E34" s="61"/>
      <c r="F34" s="61"/>
      <c r="G34" s="61"/>
      <c r="H34" s="61"/>
      <c r="I34" s="61"/>
      <c r="J34" s="61"/>
      <c r="K34" s="61"/>
    </row>
    <row r="35" spans="1:11" ht="13" x14ac:dyDescent="0.15">
      <c r="A35" s="76" t="s">
        <v>88</v>
      </c>
      <c r="B35" s="61"/>
      <c r="C35" s="61"/>
      <c r="D35" s="61"/>
      <c r="E35" s="61"/>
      <c r="F35" s="61"/>
      <c r="G35" s="61"/>
      <c r="H35" s="61"/>
      <c r="I35" s="61"/>
      <c r="J35" s="61"/>
      <c r="K35" s="61"/>
    </row>
    <row r="36" spans="1:11" ht="13" x14ac:dyDescent="0.15">
      <c r="A36" s="76" t="s">
        <v>89</v>
      </c>
      <c r="B36" s="61"/>
      <c r="C36" s="61"/>
      <c r="D36" s="61"/>
      <c r="E36" s="61"/>
      <c r="F36" s="61"/>
      <c r="G36" s="61"/>
      <c r="H36" s="61"/>
      <c r="I36" s="61"/>
      <c r="J36" s="61"/>
      <c r="K36" s="61"/>
    </row>
    <row r="37" spans="1:11" ht="13" x14ac:dyDescent="0.15">
      <c r="A37" s="76" t="s">
        <v>90</v>
      </c>
      <c r="B37" s="61"/>
      <c r="C37" s="61"/>
      <c r="D37" s="61"/>
      <c r="E37" s="61"/>
      <c r="F37" s="61"/>
      <c r="G37" s="61"/>
      <c r="H37" s="61"/>
      <c r="I37" s="61"/>
      <c r="J37" s="61"/>
      <c r="K37" s="61"/>
    </row>
    <row r="38" spans="1:11" ht="13" x14ac:dyDescent="0.15">
      <c r="A38" s="76"/>
      <c r="B38" s="329" t="s">
        <v>91</v>
      </c>
      <c r="C38" s="248"/>
      <c r="D38" s="248"/>
      <c r="E38" s="248"/>
      <c r="F38" s="248"/>
      <c r="G38" s="248"/>
      <c r="H38" s="248"/>
      <c r="I38" s="248"/>
      <c r="J38" s="248"/>
      <c r="K38" s="248"/>
    </row>
    <row r="39" spans="1:11" ht="13" x14ac:dyDescent="0.15">
      <c r="A39" s="76"/>
      <c r="B39" s="330" t="s">
        <v>92</v>
      </c>
      <c r="C39" s="248"/>
      <c r="D39" s="248"/>
      <c r="E39" s="248"/>
      <c r="F39" s="248"/>
      <c r="G39" s="248"/>
      <c r="H39" s="248"/>
      <c r="I39" s="248"/>
      <c r="J39" s="248"/>
      <c r="K39" s="248"/>
    </row>
    <row r="40" spans="1:11" ht="13" x14ac:dyDescent="0.15">
      <c r="A40" s="83"/>
      <c r="B40" s="329" t="s">
        <v>94</v>
      </c>
      <c r="C40" s="248"/>
      <c r="D40" s="248"/>
      <c r="E40" s="248"/>
      <c r="F40" s="248"/>
      <c r="G40" s="248"/>
      <c r="H40" s="248"/>
      <c r="I40" s="248"/>
      <c r="J40" s="248"/>
      <c r="K40" s="248"/>
    </row>
    <row r="41" spans="1:11" ht="13" x14ac:dyDescent="0.15">
      <c r="A41" s="3" t="s">
        <v>96</v>
      </c>
      <c r="B41" s="61"/>
      <c r="C41" s="61"/>
      <c r="D41" s="61"/>
      <c r="E41" s="61"/>
      <c r="F41" s="61"/>
      <c r="G41" s="61"/>
      <c r="H41" s="61"/>
      <c r="I41" s="61"/>
      <c r="J41" s="61"/>
      <c r="K41" s="61"/>
    </row>
    <row r="42" spans="1:11" ht="13" x14ac:dyDescent="0.15">
      <c r="A42" s="83"/>
      <c r="B42" s="84" t="s">
        <v>97</v>
      </c>
      <c r="C42" s="61"/>
      <c r="D42" s="61"/>
      <c r="E42" s="61"/>
      <c r="F42" s="61"/>
      <c r="G42" s="61"/>
      <c r="H42" s="61"/>
      <c r="I42" s="61"/>
      <c r="J42" s="61"/>
      <c r="K42" s="61"/>
    </row>
    <row r="43" spans="1:11" ht="13" x14ac:dyDescent="0.15">
      <c r="A43" s="86" t="s">
        <v>98</v>
      </c>
      <c r="B43" s="84"/>
      <c r="C43" s="61"/>
      <c r="D43" s="61"/>
      <c r="E43" s="61"/>
      <c r="F43" s="61"/>
      <c r="G43" s="61"/>
      <c r="H43" s="61"/>
      <c r="I43" s="61"/>
      <c r="J43" s="61"/>
      <c r="K43" s="61"/>
    </row>
    <row r="44" spans="1:11" ht="13" x14ac:dyDescent="0.15">
      <c r="A44" s="3" t="s">
        <v>99</v>
      </c>
      <c r="B44" s="61"/>
      <c r="C44" s="61"/>
      <c r="D44" s="61"/>
      <c r="E44" s="61"/>
      <c r="F44" s="61"/>
      <c r="G44" s="61"/>
      <c r="H44" s="61"/>
      <c r="I44" s="61"/>
      <c r="J44" s="61"/>
      <c r="K44" s="61"/>
    </row>
    <row r="45" spans="1:11" ht="13" x14ac:dyDescent="0.15">
      <c r="A45" s="3" t="s">
        <v>100</v>
      </c>
      <c r="B45" s="61"/>
      <c r="C45" s="61"/>
      <c r="D45" s="61"/>
      <c r="E45" s="61"/>
      <c r="F45" s="61"/>
      <c r="G45" s="61"/>
      <c r="H45" s="61"/>
      <c r="I45" s="61"/>
      <c r="J45" s="61"/>
      <c r="K45" s="61" t="s">
        <v>101</v>
      </c>
    </row>
    <row r="46" spans="1:11" ht="13" x14ac:dyDescent="0.15">
      <c r="A46" s="61"/>
      <c r="B46" s="61"/>
      <c r="C46" s="61"/>
      <c r="D46" s="61"/>
      <c r="E46" s="61"/>
      <c r="F46" s="61"/>
      <c r="G46" s="61"/>
      <c r="H46" s="61"/>
      <c r="I46" s="61"/>
      <c r="J46" s="61"/>
      <c r="K46" s="61"/>
    </row>
    <row r="47" spans="1:11" ht="15.75" customHeight="1" x14ac:dyDescent="0.15">
      <c r="A47" s="87" t="s">
        <v>102</v>
      </c>
      <c r="B47" s="87"/>
      <c r="C47" s="87"/>
      <c r="D47" s="87"/>
      <c r="E47" s="87"/>
      <c r="F47" s="87"/>
      <c r="G47" s="87"/>
      <c r="H47" s="87"/>
      <c r="I47" s="87"/>
      <c r="J47" s="87"/>
      <c r="K47" s="87"/>
    </row>
    <row r="48" spans="1:11" ht="13" x14ac:dyDescent="0.15">
      <c r="A48" s="60" t="s">
        <v>103</v>
      </c>
      <c r="B48" s="60"/>
      <c r="C48" s="60"/>
      <c r="D48" s="60"/>
      <c r="E48" s="60"/>
      <c r="F48" s="60"/>
      <c r="G48" s="60"/>
      <c r="H48" s="60"/>
      <c r="I48" s="60"/>
      <c r="J48" s="60"/>
      <c r="K48" s="60"/>
    </row>
    <row r="49" spans="1:11" ht="13" x14ac:dyDescent="0.15">
      <c r="A49" s="60"/>
      <c r="B49" s="76" t="s">
        <v>104</v>
      </c>
      <c r="C49" s="60"/>
      <c r="D49" s="60"/>
      <c r="E49" s="60"/>
      <c r="F49" s="60"/>
      <c r="G49" s="60"/>
      <c r="H49" s="60"/>
      <c r="I49" s="60"/>
      <c r="J49" s="60"/>
      <c r="K49" s="60"/>
    </row>
    <row r="50" spans="1:11" ht="13" x14ac:dyDescent="0.15">
      <c r="A50" s="89" t="s">
        <v>105</v>
      </c>
      <c r="B50" s="90"/>
      <c r="C50" s="89"/>
      <c r="D50" s="89"/>
      <c r="E50" s="89"/>
      <c r="F50" s="89"/>
      <c r="G50" s="89"/>
      <c r="H50" s="89"/>
      <c r="I50" s="89"/>
      <c r="J50" s="89"/>
      <c r="K50" s="89"/>
    </row>
    <row r="51" spans="1:11" ht="13" x14ac:dyDescent="0.15">
      <c r="A51" s="60"/>
      <c r="B51" s="76" t="s">
        <v>108</v>
      </c>
      <c r="C51" s="60"/>
      <c r="D51" s="60"/>
      <c r="E51" s="60"/>
      <c r="F51" s="60"/>
      <c r="G51" s="60"/>
      <c r="H51" s="60"/>
      <c r="I51" s="60"/>
      <c r="J51" s="60"/>
      <c r="K51" s="60"/>
    </row>
    <row r="52" spans="1:11" ht="15.75" customHeight="1" x14ac:dyDescent="0.15">
      <c r="A52" s="60" t="s">
        <v>109</v>
      </c>
      <c r="B52" s="76"/>
      <c r="C52" s="60"/>
      <c r="D52" s="60"/>
      <c r="E52" s="76" t="s">
        <v>110</v>
      </c>
      <c r="F52" s="60"/>
      <c r="G52" s="60"/>
      <c r="H52" s="60"/>
      <c r="I52" s="60"/>
      <c r="J52" s="60"/>
      <c r="K52" s="60"/>
    </row>
    <row r="53" spans="1:11" ht="13" x14ac:dyDescent="0.15">
      <c r="A53" s="70"/>
      <c r="B53" s="70"/>
      <c r="C53" s="70"/>
      <c r="D53" s="70"/>
      <c r="E53" s="70"/>
      <c r="F53" s="70"/>
      <c r="G53" s="70"/>
      <c r="H53" s="70"/>
      <c r="I53" s="70"/>
      <c r="J53" s="70"/>
      <c r="K53" s="70"/>
    </row>
    <row r="54" spans="1:11" ht="14" x14ac:dyDescent="0.15">
      <c r="A54" s="335" t="s">
        <v>111</v>
      </c>
      <c r="B54" s="246"/>
      <c r="C54" s="246"/>
      <c r="D54" s="246"/>
      <c r="E54" s="242"/>
      <c r="F54" s="25"/>
      <c r="G54" s="335" t="s">
        <v>112</v>
      </c>
      <c r="H54" s="246"/>
      <c r="I54" s="246"/>
      <c r="J54" s="246"/>
      <c r="K54" s="242"/>
    </row>
    <row r="55" spans="1:11" ht="13" x14ac:dyDescent="0.15">
      <c r="A55" s="93" t="s">
        <v>75</v>
      </c>
      <c r="B55" s="340" t="s">
        <v>114</v>
      </c>
      <c r="C55" s="242"/>
      <c r="D55" s="341" t="s">
        <v>115</v>
      </c>
      <c r="E55" s="242"/>
      <c r="F55" s="25"/>
      <c r="G55" s="93" t="s">
        <v>119</v>
      </c>
      <c r="H55" s="340" t="s">
        <v>120</v>
      </c>
      <c r="I55" s="246"/>
      <c r="J55" s="246"/>
      <c r="K55" s="242"/>
    </row>
    <row r="56" spans="1:11" ht="13" x14ac:dyDescent="0.15">
      <c r="A56" s="96" t="s">
        <v>121</v>
      </c>
      <c r="B56" s="333" t="s">
        <v>122</v>
      </c>
      <c r="C56" s="242"/>
      <c r="D56" s="341" t="s">
        <v>124</v>
      </c>
      <c r="E56" s="242"/>
      <c r="F56" s="25"/>
      <c r="G56" s="93" t="s">
        <v>125</v>
      </c>
      <c r="H56" s="340" t="s">
        <v>126</v>
      </c>
      <c r="I56" s="246"/>
      <c r="J56" s="246"/>
      <c r="K56" s="242"/>
    </row>
    <row r="57" spans="1:11" ht="13" x14ac:dyDescent="0.15">
      <c r="A57" s="96" t="s">
        <v>127</v>
      </c>
      <c r="B57" s="333" t="s">
        <v>128</v>
      </c>
      <c r="C57" s="242"/>
      <c r="D57" s="340" t="s">
        <v>129</v>
      </c>
      <c r="E57" s="242"/>
      <c r="F57" s="25"/>
      <c r="G57" s="93" t="s">
        <v>132</v>
      </c>
      <c r="H57" s="340" t="s">
        <v>133</v>
      </c>
      <c r="I57" s="246"/>
      <c r="J57" s="246"/>
      <c r="K57" s="242"/>
    </row>
    <row r="58" spans="1:11" ht="13" x14ac:dyDescent="0.15">
      <c r="A58" s="102"/>
      <c r="B58" s="102"/>
      <c r="C58" s="102"/>
      <c r="D58" s="25"/>
      <c r="E58" s="25"/>
      <c r="F58" s="25"/>
      <c r="G58" s="25"/>
      <c r="H58" s="25"/>
      <c r="I58" s="25"/>
      <c r="J58" s="25"/>
      <c r="K58" s="25"/>
    </row>
    <row r="59" spans="1:11" ht="14" x14ac:dyDescent="0.15">
      <c r="A59" s="335" t="s">
        <v>134</v>
      </c>
      <c r="B59" s="246"/>
      <c r="C59" s="246"/>
      <c r="D59" s="246"/>
      <c r="E59" s="246"/>
      <c r="F59" s="246"/>
      <c r="G59" s="246"/>
      <c r="H59" s="246"/>
      <c r="I59" s="246"/>
      <c r="J59" s="246"/>
      <c r="K59" s="242"/>
    </row>
    <row r="60" spans="1:11" ht="13" x14ac:dyDescent="0.15">
      <c r="A60" s="96" t="s">
        <v>136</v>
      </c>
      <c r="B60" s="333" t="s">
        <v>137</v>
      </c>
      <c r="C60" s="242"/>
      <c r="D60" s="334" t="s">
        <v>139</v>
      </c>
      <c r="E60" s="246"/>
      <c r="F60" s="246"/>
      <c r="G60" s="246"/>
      <c r="H60" s="246"/>
      <c r="I60" s="246"/>
      <c r="J60" s="246"/>
      <c r="K60" s="242"/>
    </row>
    <row r="61" spans="1:11" ht="13" x14ac:dyDescent="0.15">
      <c r="A61" s="96" t="s">
        <v>16</v>
      </c>
      <c r="B61" s="333" t="s">
        <v>140</v>
      </c>
      <c r="C61" s="242"/>
      <c r="D61" s="334" t="s">
        <v>141</v>
      </c>
      <c r="E61" s="246"/>
      <c r="F61" s="246"/>
      <c r="G61" s="246"/>
      <c r="H61" s="246"/>
      <c r="I61" s="246"/>
      <c r="J61" s="246"/>
      <c r="K61" s="242"/>
    </row>
    <row r="62" spans="1:11" ht="13" x14ac:dyDescent="0.15">
      <c r="A62" s="96" t="s">
        <v>22</v>
      </c>
      <c r="B62" s="333" t="s">
        <v>145</v>
      </c>
      <c r="C62" s="242"/>
      <c r="D62" s="334" t="s">
        <v>146</v>
      </c>
      <c r="E62" s="246"/>
      <c r="F62" s="246"/>
      <c r="G62" s="246"/>
      <c r="H62" s="246"/>
      <c r="I62" s="246"/>
      <c r="J62" s="246"/>
      <c r="K62" s="242"/>
    </row>
    <row r="63" spans="1:11" ht="13" x14ac:dyDescent="0.15">
      <c r="A63" s="96" t="s">
        <v>23</v>
      </c>
      <c r="B63" s="333" t="s">
        <v>147</v>
      </c>
      <c r="C63" s="242"/>
      <c r="D63" s="334" t="s">
        <v>148</v>
      </c>
      <c r="E63" s="246"/>
      <c r="F63" s="246"/>
      <c r="G63" s="246"/>
      <c r="H63" s="246"/>
      <c r="I63" s="246"/>
      <c r="J63" s="246"/>
      <c r="K63" s="242"/>
    </row>
    <row r="64" spans="1:11" ht="13" x14ac:dyDescent="0.15">
      <c r="A64" s="96" t="s">
        <v>47</v>
      </c>
      <c r="B64" s="333" t="s">
        <v>149</v>
      </c>
      <c r="C64" s="242"/>
      <c r="D64" s="334" t="s">
        <v>151</v>
      </c>
      <c r="E64" s="246"/>
      <c r="F64" s="246"/>
      <c r="G64" s="246"/>
      <c r="H64" s="246"/>
      <c r="I64" s="246"/>
      <c r="J64" s="246"/>
      <c r="K64" s="242"/>
    </row>
    <row r="65" spans="1:11" ht="13" x14ac:dyDescent="0.15">
      <c r="A65" s="102"/>
      <c r="B65" s="102"/>
      <c r="C65" s="102"/>
      <c r="D65" s="25"/>
      <c r="E65" s="25"/>
      <c r="F65" s="25"/>
      <c r="G65" s="25"/>
      <c r="H65" s="25"/>
      <c r="I65" s="25"/>
      <c r="J65" s="25"/>
      <c r="K65" s="25"/>
    </row>
    <row r="66" spans="1:11" ht="14" x14ac:dyDescent="0.15">
      <c r="A66" s="109" t="s">
        <v>152</v>
      </c>
      <c r="B66" s="335" t="s">
        <v>153</v>
      </c>
      <c r="C66" s="242"/>
      <c r="D66" s="335" t="s">
        <v>154</v>
      </c>
      <c r="E66" s="246"/>
      <c r="F66" s="246"/>
      <c r="G66" s="246"/>
      <c r="H66" s="246"/>
      <c r="I66" s="246"/>
      <c r="J66" s="246"/>
      <c r="K66" s="242"/>
    </row>
    <row r="67" spans="1:11" ht="13" x14ac:dyDescent="0.15">
      <c r="A67" s="96" t="s">
        <v>155</v>
      </c>
      <c r="B67" s="333" t="s">
        <v>156</v>
      </c>
      <c r="C67" s="242"/>
      <c r="D67" s="334" t="s">
        <v>157</v>
      </c>
      <c r="E67" s="246"/>
      <c r="F67" s="246"/>
      <c r="G67" s="246"/>
      <c r="H67" s="246"/>
      <c r="I67" s="246"/>
      <c r="J67" s="246"/>
      <c r="K67" s="242"/>
    </row>
    <row r="68" spans="1:11" ht="13" x14ac:dyDescent="0.15">
      <c r="A68" s="112" t="s">
        <v>28</v>
      </c>
      <c r="B68" s="333" t="s">
        <v>161</v>
      </c>
      <c r="C68" s="242"/>
      <c r="D68" s="334" t="s">
        <v>162</v>
      </c>
      <c r="E68" s="246"/>
      <c r="F68" s="246"/>
      <c r="G68" s="246"/>
      <c r="H68" s="246"/>
      <c r="I68" s="246"/>
      <c r="J68" s="246"/>
      <c r="K68" s="242"/>
    </row>
    <row r="69" spans="1:11" ht="13" x14ac:dyDescent="0.15">
      <c r="A69" s="112" t="s">
        <v>53</v>
      </c>
      <c r="B69" s="333" t="s">
        <v>163</v>
      </c>
      <c r="C69" s="242"/>
      <c r="D69" s="334" t="s">
        <v>165</v>
      </c>
      <c r="E69" s="246"/>
      <c r="F69" s="246"/>
      <c r="G69" s="246"/>
      <c r="H69" s="246"/>
      <c r="I69" s="246"/>
      <c r="J69" s="246"/>
      <c r="K69" s="242"/>
    </row>
    <row r="70" spans="1:11" ht="13" x14ac:dyDescent="0.15">
      <c r="A70" s="112" t="s">
        <v>50</v>
      </c>
      <c r="B70" s="333" t="s">
        <v>49</v>
      </c>
      <c r="C70" s="242"/>
      <c r="D70" s="334" t="s">
        <v>168</v>
      </c>
      <c r="E70" s="246"/>
      <c r="F70" s="246"/>
      <c r="G70" s="246"/>
      <c r="H70" s="246"/>
      <c r="I70" s="246"/>
      <c r="J70" s="246"/>
      <c r="K70" s="242"/>
    </row>
    <row r="71" spans="1:11" ht="13" x14ac:dyDescent="0.15">
      <c r="A71" s="116" t="s">
        <v>169</v>
      </c>
      <c r="B71" s="333" t="s">
        <v>170</v>
      </c>
      <c r="C71" s="242"/>
      <c r="D71" s="334" t="s">
        <v>171</v>
      </c>
      <c r="E71" s="246"/>
      <c r="F71" s="246"/>
      <c r="G71" s="246"/>
      <c r="H71" s="246"/>
      <c r="I71" s="246"/>
      <c r="J71" s="246"/>
      <c r="K71" s="242"/>
    </row>
    <row r="72" spans="1:11" ht="13" x14ac:dyDescent="0.15">
      <c r="A72" s="116" t="s">
        <v>172</v>
      </c>
      <c r="B72" s="333" t="s">
        <v>173</v>
      </c>
      <c r="C72" s="242"/>
      <c r="D72" s="334" t="s">
        <v>174</v>
      </c>
      <c r="E72" s="246"/>
      <c r="F72" s="246"/>
      <c r="G72" s="246"/>
      <c r="H72" s="246"/>
      <c r="I72" s="246"/>
      <c r="J72" s="246"/>
      <c r="K72" s="242"/>
    </row>
    <row r="73" spans="1:11" ht="13" x14ac:dyDescent="0.15">
      <c r="A73" s="116" t="s">
        <v>77</v>
      </c>
      <c r="B73" s="333" t="s">
        <v>74</v>
      </c>
      <c r="C73" s="242"/>
      <c r="D73" s="334" t="s">
        <v>175</v>
      </c>
      <c r="E73" s="246"/>
      <c r="F73" s="246"/>
      <c r="G73" s="246"/>
      <c r="H73" s="246"/>
      <c r="I73" s="246"/>
      <c r="J73" s="246"/>
      <c r="K73" s="242"/>
    </row>
    <row r="74" spans="1:11" ht="13" x14ac:dyDescent="0.15">
      <c r="A74" s="112" t="s">
        <v>76</v>
      </c>
      <c r="B74" s="333" t="s">
        <v>95</v>
      </c>
      <c r="C74" s="242"/>
      <c r="D74" s="334" t="s">
        <v>178</v>
      </c>
      <c r="E74" s="246"/>
      <c r="F74" s="246"/>
      <c r="G74" s="246"/>
      <c r="H74" s="246"/>
      <c r="I74" s="246"/>
      <c r="J74" s="246"/>
      <c r="K74" s="242"/>
    </row>
    <row r="75" spans="1:11" ht="13" x14ac:dyDescent="0.15">
      <c r="A75" s="112" t="s">
        <v>93</v>
      </c>
      <c r="B75" s="333" t="s">
        <v>113</v>
      </c>
      <c r="C75" s="242"/>
      <c r="D75" s="334" t="s">
        <v>179</v>
      </c>
      <c r="E75" s="246"/>
      <c r="F75" s="246"/>
      <c r="G75" s="246"/>
      <c r="H75" s="246"/>
      <c r="I75" s="246"/>
      <c r="J75" s="246"/>
      <c r="K75" s="242"/>
    </row>
    <row r="76" spans="1:11" ht="13" x14ac:dyDescent="0.15">
      <c r="A76" s="112" t="s">
        <v>116</v>
      </c>
      <c r="B76" s="333" t="s">
        <v>123</v>
      </c>
      <c r="C76" s="242"/>
      <c r="D76" s="334" t="s">
        <v>180</v>
      </c>
      <c r="E76" s="246"/>
      <c r="F76" s="246"/>
      <c r="G76" s="246"/>
      <c r="H76" s="246"/>
      <c r="I76" s="246"/>
      <c r="J76" s="246"/>
      <c r="K76" s="242"/>
    </row>
    <row r="77" spans="1:11" ht="13" x14ac:dyDescent="0.15">
      <c r="A77" s="116" t="s">
        <v>107</v>
      </c>
      <c r="B77" s="333" t="s">
        <v>106</v>
      </c>
      <c r="C77" s="242"/>
      <c r="D77" s="334" t="s">
        <v>181</v>
      </c>
      <c r="E77" s="246"/>
      <c r="F77" s="246"/>
      <c r="G77" s="246"/>
      <c r="H77" s="246"/>
      <c r="I77" s="246"/>
      <c r="J77" s="246"/>
      <c r="K77" s="242"/>
    </row>
    <row r="78" spans="1:11" ht="13" x14ac:dyDescent="0.15">
      <c r="A78" s="116" t="s">
        <v>118</v>
      </c>
      <c r="B78" s="333" t="s">
        <v>117</v>
      </c>
      <c r="C78" s="242"/>
      <c r="D78" s="334" t="s">
        <v>182</v>
      </c>
      <c r="E78" s="246"/>
      <c r="F78" s="246"/>
      <c r="G78" s="246"/>
      <c r="H78" s="246"/>
      <c r="I78" s="246"/>
      <c r="J78" s="246"/>
      <c r="K78" s="242"/>
    </row>
    <row r="79" spans="1:11" ht="13" x14ac:dyDescent="0.15">
      <c r="A79" s="116" t="s">
        <v>131</v>
      </c>
      <c r="B79" s="333" t="s">
        <v>185</v>
      </c>
      <c r="C79" s="242"/>
      <c r="D79" s="334" t="s">
        <v>186</v>
      </c>
      <c r="E79" s="246"/>
      <c r="F79" s="246"/>
      <c r="G79" s="246"/>
      <c r="H79" s="246"/>
      <c r="I79" s="246"/>
      <c r="J79" s="246"/>
      <c r="K79" s="242"/>
    </row>
    <row r="80" spans="1:11" ht="13" x14ac:dyDescent="0.15">
      <c r="A80" s="116" t="s">
        <v>144</v>
      </c>
      <c r="B80" s="333" t="s">
        <v>187</v>
      </c>
      <c r="C80" s="242"/>
      <c r="D80" s="334" t="s">
        <v>188</v>
      </c>
      <c r="E80" s="246"/>
      <c r="F80" s="246"/>
      <c r="G80" s="246"/>
      <c r="H80" s="246"/>
      <c r="I80" s="246"/>
      <c r="J80" s="246"/>
      <c r="K80" s="242"/>
    </row>
    <row r="81" spans="1:11" ht="13" x14ac:dyDescent="0.15">
      <c r="A81" s="116" t="s">
        <v>159</v>
      </c>
      <c r="B81" s="333" t="s">
        <v>158</v>
      </c>
      <c r="C81" s="242"/>
      <c r="D81" s="334" t="s">
        <v>190</v>
      </c>
      <c r="E81" s="246"/>
      <c r="F81" s="246"/>
      <c r="G81" s="246"/>
      <c r="H81" s="246"/>
      <c r="I81" s="246"/>
      <c r="J81" s="246"/>
      <c r="K81" s="242"/>
    </row>
    <row r="82" spans="1:11" ht="13" x14ac:dyDescent="0.15">
      <c r="A82" s="116" t="s">
        <v>167</v>
      </c>
      <c r="B82" s="333" t="s">
        <v>166</v>
      </c>
      <c r="C82" s="242"/>
      <c r="D82" s="334" t="s">
        <v>191</v>
      </c>
      <c r="E82" s="246"/>
      <c r="F82" s="246"/>
      <c r="G82" s="246"/>
      <c r="H82" s="246"/>
      <c r="I82" s="246"/>
      <c r="J82" s="246"/>
      <c r="K82" s="242"/>
    </row>
    <row r="83" spans="1:11" ht="13" x14ac:dyDescent="0.15">
      <c r="A83" s="116" t="s">
        <v>177</v>
      </c>
      <c r="B83" s="333" t="s">
        <v>176</v>
      </c>
      <c r="C83" s="242"/>
      <c r="D83" s="334" t="s">
        <v>192</v>
      </c>
      <c r="E83" s="246"/>
      <c r="F83" s="246"/>
      <c r="G83" s="246"/>
      <c r="H83" s="246"/>
      <c r="I83" s="246"/>
      <c r="J83" s="246"/>
      <c r="K83" s="242"/>
    </row>
    <row r="84" spans="1:11" ht="13" x14ac:dyDescent="0.15">
      <c r="A84" s="116" t="s">
        <v>184</v>
      </c>
      <c r="B84" s="333" t="s">
        <v>183</v>
      </c>
      <c r="C84" s="242"/>
      <c r="D84" s="334" t="s">
        <v>193</v>
      </c>
      <c r="E84" s="246"/>
      <c r="F84" s="246"/>
      <c r="G84" s="246"/>
      <c r="H84" s="246"/>
      <c r="I84" s="246"/>
      <c r="J84" s="246"/>
      <c r="K84" s="242"/>
    </row>
    <row r="85" spans="1:11" ht="13" x14ac:dyDescent="0.15">
      <c r="A85" s="116" t="s">
        <v>195</v>
      </c>
      <c r="B85" s="333" t="s">
        <v>194</v>
      </c>
      <c r="C85" s="242"/>
      <c r="D85" s="334" t="s">
        <v>196</v>
      </c>
      <c r="E85" s="246"/>
      <c r="F85" s="246"/>
      <c r="G85" s="246"/>
      <c r="H85" s="246"/>
      <c r="I85" s="246"/>
      <c r="J85" s="246"/>
      <c r="K85" s="242"/>
    </row>
    <row r="86" spans="1:11" ht="13" x14ac:dyDescent="0.15">
      <c r="A86" s="116" t="s">
        <v>197</v>
      </c>
      <c r="B86" s="333" t="s">
        <v>198</v>
      </c>
      <c r="C86" s="242"/>
      <c r="D86" s="334" t="s">
        <v>199</v>
      </c>
      <c r="E86" s="246"/>
      <c r="F86" s="246"/>
      <c r="G86" s="246"/>
      <c r="H86" s="246"/>
      <c r="I86" s="246"/>
      <c r="J86" s="246"/>
      <c r="K86" s="242"/>
    </row>
    <row r="87" spans="1:11" ht="13" x14ac:dyDescent="0.15">
      <c r="A87" s="112" t="s">
        <v>138</v>
      </c>
      <c r="B87" s="333" t="s">
        <v>135</v>
      </c>
      <c r="C87" s="242"/>
      <c r="D87" s="334" t="s">
        <v>200</v>
      </c>
      <c r="E87" s="246"/>
      <c r="F87" s="246"/>
      <c r="G87" s="246"/>
      <c r="H87" s="246"/>
      <c r="I87" s="246"/>
      <c r="J87" s="246"/>
      <c r="K87" s="242"/>
    </row>
    <row r="88" spans="1:11" ht="13" x14ac:dyDescent="0.15">
      <c r="A88" s="116" t="s">
        <v>201</v>
      </c>
      <c r="B88" s="333" t="s">
        <v>202</v>
      </c>
      <c r="C88" s="242"/>
      <c r="D88" s="334" t="s">
        <v>203</v>
      </c>
      <c r="E88" s="246"/>
      <c r="F88" s="246"/>
      <c r="G88" s="246"/>
      <c r="H88" s="246"/>
      <c r="I88" s="246"/>
      <c r="J88" s="246"/>
      <c r="K88" s="242"/>
    </row>
    <row r="89" spans="1:11" ht="13" x14ac:dyDescent="0.15">
      <c r="A89" s="116" t="s">
        <v>417</v>
      </c>
      <c r="B89" s="333" t="s">
        <v>418</v>
      </c>
      <c r="C89" s="242"/>
      <c r="D89" s="334"/>
      <c r="E89" s="246"/>
      <c r="F89" s="246"/>
      <c r="G89" s="246"/>
      <c r="H89" s="246"/>
      <c r="I89" s="246"/>
      <c r="J89" s="246"/>
      <c r="K89" s="242"/>
    </row>
    <row r="90" spans="1:11" ht="13" x14ac:dyDescent="0.15">
      <c r="A90" s="345"/>
      <c r="B90" s="248"/>
      <c r="C90" s="248"/>
      <c r="D90" s="248"/>
      <c r="E90" s="248"/>
      <c r="F90" s="248"/>
      <c r="G90" s="248"/>
      <c r="H90" s="248"/>
      <c r="I90" s="248"/>
      <c r="J90" s="248"/>
      <c r="K90" s="248"/>
    </row>
    <row r="91" spans="1:11" ht="13" x14ac:dyDescent="0.15">
      <c r="A91" s="344" t="s">
        <v>205</v>
      </c>
      <c r="B91" s="248"/>
      <c r="C91" s="248"/>
      <c r="D91" s="248"/>
      <c r="E91" s="248"/>
      <c r="F91" s="248"/>
      <c r="G91" s="248"/>
      <c r="H91" s="248"/>
      <c r="I91" s="248"/>
      <c r="J91" s="248"/>
      <c r="K91" s="248"/>
    </row>
    <row r="92" spans="1:11" ht="13" x14ac:dyDescent="0.15">
      <c r="A92" s="344" t="s">
        <v>206</v>
      </c>
      <c r="B92" s="248"/>
      <c r="C92" s="248"/>
      <c r="D92" s="248"/>
      <c r="E92" s="248"/>
      <c r="F92" s="248"/>
      <c r="G92" s="248"/>
      <c r="H92" s="248"/>
      <c r="I92" s="248"/>
      <c r="J92" s="248"/>
      <c r="K92" s="248"/>
    </row>
    <row r="93" spans="1:11" ht="13" x14ac:dyDescent="0.15">
      <c r="A93" s="102"/>
      <c r="B93" s="102"/>
      <c r="C93" s="102"/>
      <c r="D93" s="25"/>
      <c r="E93" s="25"/>
      <c r="F93" s="25"/>
      <c r="G93" s="25"/>
      <c r="H93" s="25"/>
      <c r="I93" s="25"/>
      <c r="J93" s="25"/>
      <c r="K93" s="25"/>
    </row>
    <row r="94" spans="1:11" ht="16" x14ac:dyDescent="0.2">
      <c r="A94" s="328" t="s">
        <v>207</v>
      </c>
      <c r="B94" s="248"/>
      <c r="C94" s="248"/>
      <c r="D94" s="248"/>
      <c r="E94" s="248"/>
      <c r="F94" s="248"/>
      <c r="G94" s="248"/>
      <c r="H94" s="248"/>
      <c r="I94" s="248"/>
      <c r="J94" s="248"/>
      <c r="K94" s="248"/>
    </row>
    <row r="95" spans="1:11" ht="13" x14ac:dyDescent="0.15">
      <c r="A95" s="344" t="s">
        <v>208</v>
      </c>
      <c r="B95" s="248"/>
      <c r="C95" s="248"/>
      <c r="D95" s="248"/>
      <c r="E95" s="248"/>
      <c r="F95" s="248"/>
      <c r="G95" s="248"/>
      <c r="H95" s="248"/>
      <c r="I95" s="248"/>
      <c r="J95" s="248"/>
      <c r="K95" s="248"/>
    </row>
    <row r="96" spans="1:11" ht="13" x14ac:dyDescent="0.15">
      <c r="A96" s="102"/>
      <c r="B96" s="102"/>
      <c r="C96" s="102"/>
      <c r="D96" s="25"/>
      <c r="E96" s="25"/>
      <c r="F96" s="25"/>
      <c r="G96" s="25"/>
      <c r="H96" s="25"/>
      <c r="I96" s="25"/>
      <c r="J96" s="25"/>
      <c r="K96" s="25"/>
    </row>
    <row r="97" spans="1:11" ht="16" x14ac:dyDescent="0.2">
      <c r="A97" s="328" t="s">
        <v>5</v>
      </c>
      <c r="B97" s="248"/>
      <c r="C97" s="248"/>
      <c r="D97" s="248"/>
      <c r="E97" s="248"/>
      <c r="F97" s="248"/>
      <c r="G97" s="248"/>
      <c r="H97" s="248"/>
      <c r="I97" s="248"/>
      <c r="J97" s="248"/>
      <c r="K97" s="248"/>
    </row>
    <row r="98" spans="1:11" ht="13" x14ac:dyDescent="0.15">
      <c r="A98" s="344" t="s">
        <v>209</v>
      </c>
      <c r="B98" s="248"/>
      <c r="C98" s="248"/>
      <c r="D98" s="248"/>
      <c r="E98" s="248"/>
      <c r="F98" s="248"/>
      <c r="G98" s="248"/>
      <c r="H98" s="248"/>
      <c r="I98" s="248"/>
      <c r="J98" s="248"/>
      <c r="K98" s="248"/>
    </row>
    <row r="99" spans="1:11" ht="13" x14ac:dyDescent="0.15">
      <c r="A99" s="86"/>
      <c r="B99" s="329" t="s">
        <v>210</v>
      </c>
      <c r="C99" s="248"/>
      <c r="D99" s="248"/>
      <c r="E99" s="248"/>
      <c r="F99" s="248"/>
      <c r="G99" s="248"/>
      <c r="H99" s="248"/>
      <c r="I99" s="248"/>
      <c r="J99" s="248"/>
      <c r="K99" s="248"/>
    </row>
    <row r="100" spans="1:11" ht="13" x14ac:dyDescent="0.15">
      <c r="A100" s="129" t="s">
        <v>211</v>
      </c>
      <c r="B100" s="102"/>
      <c r="C100" s="102"/>
      <c r="D100" s="25"/>
      <c r="E100" s="25"/>
      <c r="F100" s="25"/>
      <c r="G100" s="25"/>
      <c r="H100" s="25"/>
      <c r="I100" s="25"/>
      <c r="J100" s="25"/>
      <c r="K100" s="25"/>
    </row>
    <row r="101" spans="1:11" ht="13" x14ac:dyDescent="0.15">
      <c r="A101" s="102"/>
      <c r="B101" s="102"/>
      <c r="C101" s="102"/>
      <c r="D101" s="25"/>
      <c r="E101" s="25"/>
      <c r="F101" s="25"/>
      <c r="G101" s="25"/>
      <c r="H101" s="25"/>
      <c r="I101" s="25"/>
      <c r="J101" s="25"/>
      <c r="K101" s="25"/>
    </row>
    <row r="102" spans="1:11" ht="13" x14ac:dyDescent="0.15">
      <c r="A102" s="343" t="s">
        <v>212</v>
      </c>
      <c r="B102" s="248"/>
      <c r="C102" s="248"/>
      <c r="D102" s="25"/>
      <c r="E102" s="25"/>
      <c r="F102" s="25"/>
      <c r="G102" s="25"/>
      <c r="H102" s="25"/>
      <c r="I102" s="25"/>
      <c r="J102" s="25"/>
      <c r="K102" s="25"/>
    </row>
    <row r="103" spans="1:11" ht="13" x14ac:dyDescent="0.15">
      <c r="A103" s="132" t="s">
        <v>213</v>
      </c>
      <c r="B103" s="132">
        <v>42005</v>
      </c>
      <c r="C103" s="132"/>
      <c r="D103" s="133"/>
      <c r="E103" s="133"/>
      <c r="F103" s="25"/>
      <c r="G103" s="25"/>
      <c r="H103" s="25"/>
      <c r="I103" s="25"/>
      <c r="J103" s="25"/>
      <c r="K103" s="25"/>
    </row>
    <row r="104" spans="1:11" ht="13" x14ac:dyDescent="0.15">
      <c r="A104" s="342" t="s">
        <v>214</v>
      </c>
      <c r="B104" s="246"/>
      <c r="C104" s="246"/>
      <c r="D104" s="133"/>
      <c r="E104" s="133"/>
      <c r="F104" s="25"/>
      <c r="G104" s="25"/>
      <c r="H104" s="25"/>
      <c r="I104" s="25"/>
      <c r="J104" s="25"/>
      <c r="K104" s="25"/>
    </row>
  </sheetData>
  <mergeCells count="103">
    <mergeCell ref="B89:C89"/>
    <mergeCell ref="D89:K89"/>
    <mergeCell ref="A104:C104"/>
    <mergeCell ref="A102:C102"/>
    <mergeCell ref="A92:K92"/>
    <mergeCell ref="A90:K90"/>
    <mergeCell ref="A91:K91"/>
    <mergeCell ref="D77:K77"/>
    <mergeCell ref="B77:C77"/>
    <mergeCell ref="A95:K95"/>
    <mergeCell ref="A94:K94"/>
    <mergeCell ref="D87:K87"/>
    <mergeCell ref="D88:K88"/>
    <mergeCell ref="B87:C87"/>
    <mergeCell ref="B88:C88"/>
    <mergeCell ref="A97:K97"/>
    <mergeCell ref="A98:K98"/>
    <mergeCell ref="B99:K99"/>
    <mergeCell ref="B84:C84"/>
    <mergeCell ref="B83:C83"/>
    <mergeCell ref="D86:K86"/>
    <mergeCell ref="D85:K85"/>
    <mergeCell ref="D84:K84"/>
    <mergeCell ref="B85:C85"/>
    <mergeCell ref="B86:C86"/>
    <mergeCell ref="D78:K78"/>
    <mergeCell ref="B78:C78"/>
    <mergeCell ref="D83:K83"/>
    <mergeCell ref="D82:K82"/>
    <mergeCell ref="D64:K64"/>
    <mergeCell ref="B64:C64"/>
    <mergeCell ref="H56:K56"/>
    <mergeCell ref="H57:K57"/>
    <mergeCell ref="B82:C82"/>
    <mergeCell ref="D79:K79"/>
    <mergeCell ref="B79:C79"/>
    <mergeCell ref="D81:K81"/>
    <mergeCell ref="D80:K80"/>
    <mergeCell ref="B80:C80"/>
    <mergeCell ref="B81:C81"/>
    <mergeCell ref="D74:K74"/>
    <mergeCell ref="D75:K75"/>
    <mergeCell ref="D76:K76"/>
    <mergeCell ref="B75:C75"/>
    <mergeCell ref="B76:C76"/>
    <mergeCell ref="B74:C74"/>
    <mergeCell ref="B71:C71"/>
    <mergeCell ref="B73:C73"/>
    <mergeCell ref="D73:K73"/>
    <mergeCell ref="A2:K2"/>
    <mergeCell ref="A1:I1"/>
    <mergeCell ref="A28:K28"/>
    <mergeCell ref="A31:K31"/>
    <mergeCell ref="A29:K29"/>
    <mergeCell ref="A12:K12"/>
    <mergeCell ref="A16:K16"/>
    <mergeCell ref="A14:K14"/>
    <mergeCell ref="A15:K15"/>
    <mergeCell ref="A13:K13"/>
    <mergeCell ref="D71:K71"/>
    <mergeCell ref="D69:K69"/>
    <mergeCell ref="A54:E54"/>
    <mergeCell ref="G54:K54"/>
    <mergeCell ref="H55:K55"/>
    <mergeCell ref="D55:E55"/>
    <mergeCell ref="B67:C67"/>
    <mergeCell ref="B66:C66"/>
    <mergeCell ref="D57:E57"/>
    <mergeCell ref="D56:E56"/>
    <mergeCell ref="B57:C57"/>
    <mergeCell ref="B56:C56"/>
    <mergeCell ref="B55:C55"/>
    <mergeCell ref="B68:C68"/>
    <mergeCell ref="D68:K68"/>
    <mergeCell ref="D67:K67"/>
    <mergeCell ref="D66:K66"/>
    <mergeCell ref="A59:K59"/>
    <mergeCell ref="D61:K61"/>
    <mergeCell ref="B72:C72"/>
    <mergeCell ref="D72:K72"/>
    <mergeCell ref="B70:C70"/>
    <mergeCell ref="D70:K70"/>
    <mergeCell ref="B61:C61"/>
    <mergeCell ref="B60:C60"/>
    <mergeCell ref="D60:K60"/>
    <mergeCell ref="D62:K62"/>
    <mergeCell ref="B62:C62"/>
    <mergeCell ref="D63:K63"/>
    <mergeCell ref="B63:C63"/>
    <mergeCell ref="B69:C69"/>
    <mergeCell ref="A5:E5"/>
    <mergeCell ref="A4:K4"/>
    <mergeCell ref="F5:H5"/>
    <mergeCell ref="A17:K17"/>
    <mergeCell ref="A19:K19"/>
    <mergeCell ref="A22:K22"/>
    <mergeCell ref="A24:K24"/>
    <mergeCell ref="B40:K40"/>
    <mergeCell ref="B38:K38"/>
    <mergeCell ref="B39:K39"/>
    <mergeCell ref="A10:K10"/>
    <mergeCell ref="A21:K21"/>
    <mergeCell ref="A9:K9"/>
  </mergeCells>
  <hyperlinks>
    <hyperlink ref="D55" r:id="rId1"/>
    <hyperlink ref="D56"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Z17"/>
  <sheetViews>
    <sheetView workbookViewId="0">
      <selection activeCell="L11" sqref="L11:N17"/>
    </sheetView>
  </sheetViews>
  <sheetFormatPr baseColWidth="10" defaultRowHeight="13" x14ac:dyDescent="0.15"/>
  <sheetData>
    <row r="11" spans="1:26" ht="17" x14ac:dyDescent="0.2">
      <c r="A11" s="233">
        <v>42757</v>
      </c>
      <c r="B11" s="232" t="s">
        <v>430</v>
      </c>
      <c r="C11" s="232" t="s">
        <v>431</v>
      </c>
      <c r="D11" s="232" t="s">
        <v>432</v>
      </c>
      <c r="E11" s="232" t="s">
        <v>450</v>
      </c>
      <c r="F11" s="232" t="s">
        <v>456</v>
      </c>
      <c r="G11" s="232" t="s">
        <v>121</v>
      </c>
      <c r="H11" s="232" t="s">
        <v>47</v>
      </c>
      <c r="I11" s="232"/>
      <c r="J11" s="232"/>
      <c r="K11" s="232" t="s">
        <v>107</v>
      </c>
      <c r="L11" s="232" t="s">
        <v>457</v>
      </c>
      <c r="M11" s="232" t="s">
        <v>458</v>
      </c>
      <c r="N11" s="232" t="s">
        <v>459</v>
      </c>
      <c r="O11" s="232" t="s">
        <v>460</v>
      </c>
      <c r="P11" s="232"/>
      <c r="Q11" s="232"/>
      <c r="R11" s="232"/>
      <c r="S11" s="232"/>
      <c r="T11" s="232"/>
      <c r="U11" s="232"/>
      <c r="V11" s="232"/>
      <c r="W11" s="232"/>
      <c r="X11" s="232"/>
      <c r="Y11" s="232"/>
      <c r="Z11" s="232"/>
    </row>
    <row r="12" spans="1:26" ht="17" x14ac:dyDescent="0.2">
      <c r="A12" s="233">
        <v>42757</v>
      </c>
      <c r="B12" s="232" t="s">
        <v>430</v>
      </c>
      <c r="C12" s="232" t="s">
        <v>431</v>
      </c>
      <c r="D12" s="232" t="s">
        <v>432</v>
      </c>
      <c r="E12" s="232" t="s">
        <v>438</v>
      </c>
      <c r="F12" s="232" t="s">
        <v>442</v>
      </c>
      <c r="G12" s="232" t="s">
        <v>121</v>
      </c>
      <c r="H12" s="232" t="s">
        <v>47</v>
      </c>
      <c r="I12" s="232"/>
      <c r="J12" s="232"/>
      <c r="K12" s="232" t="s">
        <v>131</v>
      </c>
      <c r="L12" s="232" t="s">
        <v>454</v>
      </c>
      <c r="M12" s="232" t="s">
        <v>243</v>
      </c>
      <c r="N12" s="232" t="s">
        <v>435</v>
      </c>
      <c r="O12" s="232" t="s">
        <v>455</v>
      </c>
      <c r="P12" s="232"/>
      <c r="Q12" s="232"/>
      <c r="R12" s="232"/>
      <c r="S12" s="232"/>
      <c r="T12" s="232"/>
      <c r="U12" s="232"/>
      <c r="V12" s="232"/>
      <c r="W12" s="232"/>
      <c r="X12" s="232"/>
      <c r="Y12" s="232"/>
      <c r="Z12" s="232"/>
    </row>
    <row r="13" spans="1:26" ht="17" x14ac:dyDescent="0.2">
      <c r="A13" s="233">
        <v>42757</v>
      </c>
      <c r="B13" s="232" t="s">
        <v>430</v>
      </c>
      <c r="C13" s="232" t="s">
        <v>431</v>
      </c>
      <c r="D13" s="232" t="s">
        <v>432</v>
      </c>
      <c r="E13" s="232" t="s">
        <v>450</v>
      </c>
      <c r="F13" s="232" t="s">
        <v>451</v>
      </c>
      <c r="G13" s="232" t="s">
        <v>121</v>
      </c>
      <c r="H13" s="232" t="s">
        <v>47</v>
      </c>
      <c r="I13" s="232"/>
      <c r="J13" s="232"/>
      <c r="K13" s="232" t="s">
        <v>195</v>
      </c>
      <c r="L13" s="232" t="s">
        <v>452</v>
      </c>
      <c r="M13" s="232" t="s">
        <v>445</v>
      </c>
      <c r="N13" s="232" t="s">
        <v>435</v>
      </c>
      <c r="O13" s="232" t="s">
        <v>453</v>
      </c>
      <c r="P13" s="232"/>
      <c r="Q13" s="232"/>
      <c r="R13" s="232"/>
      <c r="S13" s="232"/>
      <c r="T13" s="232"/>
      <c r="U13" s="232"/>
      <c r="V13" s="232"/>
      <c r="W13" s="232"/>
      <c r="X13" s="232"/>
      <c r="Y13" s="232"/>
      <c r="Z13" s="232"/>
    </row>
    <row r="14" spans="1:26" ht="17" x14ac:dyDescent="0.2">
      <c r="A14" s="233">
        <v>42757</v>
      </c>
      <c r="B14" s="232" t="s">
        <v>430</v>
      </c>
      <c r="C14" s="232" t="s">
        <v>431</v>
      </c>
      <c r="D14" s="232" t="s">
        <v>432</v>
      </c>
      <c r="E14" s="232" t="s">
        <v>443</v>
      </c>
      <c r="F14" s="232" t="s">
        <v>447</v>
      </c>
      <c r="G14" s="232" t="s">
        <v>121</v>
      </c>
      <c r="H14" s="232" t="s">
        <v>47</v>
      </c>
      <c r="I14" s="232"/>
      <c r="J14" s="232"/>
      <c r="K14" s="232" t="s">
        <v>184</v>
      </c>
      <c r="L14" s="232" t="s">
        <v>448</v>
      </c>
      <c r="M14" s="232" t="s">
        <v>445</v>
      </c>
      <c r="N14" s="232" t="s">
        <v>435</v>
      </c>
      <c r="O14" s="232" t="s">
        <v>449</v>
      </c>
      <c r="P14" s="232"/>
      <c r="Q14" s="232"/>
      <c r="R14" s="232"/>
      <c r="S14" s="232"/>
      <c r="T14" s="232"/>
      <c r="U14" s="232"/>
      <c r="V14" s="232"/>
      <c r="W14" s="232"/>
      <c r="X14" s="232"/>
      <c r="Y14" s="232"/>
      <c r="Z14" s="232"/>
    </row>
    <row r="15" spans="1:26" ht="17" x14ac:dyDescent="0.2">
      <c r="A15" s="233">
        <v>42756</v>
      </c>
      <c r="B15" s="232" t="s">
        <v>430</v>
      </c>
      <c r="C15" s="232" t="s">
        <v>431</v>
      </c>
      <c r="D15" s="232" t="s">
        <v>432</v>
      </c>
      <c r="E15" s="232" t="s">
        <v>437</v>
      </c>
      <c r="F15" s="232" t="s">
        <v>438</v>
      </c>
      <c r="G15" s="232" t="s">
        <v>121</v>
      </c>
      <c r="H15" s="232" t="s">
        <v>47</v>
      </c>
      <c r="I15" s="232"/>
      <c r="J15" s="232"/>
      <c r="K15" s="232" t="s">
        <v>197</v>
      </c>
      <c r="L15" s="232" t="s">
        <v>439</v>
      </c>
      <c r="M15" s="232" t="s">
        <v>440</v>
      </c>
      <c r="N15" s="232" t="s">
        <v>435</v>
      </c>
      <c r="O15" s="232" t="s">
        <v>441</v>
      </c>
      <c r="P15" s="232"/>
      <c r="Q15" s="232"/>
      <c r="R15" s="232"/>
      <c r="S15" s="232"/>
      <c r="T15" s="232"/>
      <c r="U15" s="232"/>
      <c r="V15" s="232"/>
      <c r="W15" s="232"/>
      <c r="X15" s="232"/>
      <c r="Y15" s="232"/>
      <c r="Z15" s="232"/>
    </row>
    <row r="16" spans="1:26" ht="17" x14ac:dyDescent="0.2">
      <c r="A16" s="233">
        <v>42756</v>
      </c>
      <c r="B16" s="232" t="s">
        <v>430</v>
      </c>
      <c r="C16" s="232" t="s">
        <v>431</v>
      </c>
      <c r="D16" s="232" t="s">
        <v>432</v>
      </c>
      <c r="E16" s="232" t="s">
        <v>442</v>
      </c>
      <c r="F16" s="232" t="s">
        <v>443</v>
      </c>
      <c r="G16" s="232" t="s">
        <v>121</v>
      </c>
      <c r="H16" s="232" t="s">
        <v>47</v>
      </c>
      <c r="I16" s="232"/>
      <c r="J16" s="232"/>
      <c r="K16" s="232" t="s">
        <v>195</v>
      </c>
      <c r="L16" s="232" t="s">
        <v>444</v>
      </c>
      <c r="M16" s="232" t="s">
        <v>445</v>
      </c>
      <c r="N16" s="232" t="s">
        <v>435</v>
      </c>
      <c r="O16" s="232" t="s">
        <v>446</v>
      </c>
      <c r="P16" s="232"/>
      <c r="Q16" s="232"/>
      <c r="R16" s="232"/>
      <c r="S16" s="232"/>
      <c r="T16" s="232"/>
      <c r="U16" s="232"/>
      <c r="V16" s="232"/>
      <c r="W16" s="232"/>
      <c r="X16" s="232"/>
      <c r="Y16" s="232"/>
      <c r="Z16" s="232"/>
    </row>
    <row r="17" spans="1:26" ht="17" x14ac:dyDescent="0.2">
      <c r="A17" s="233">
        <v>42756</v>
      </c>
      <c r="B17" s="232" t="s">
        <v>430</v>
      </c>
      <c r="C17" s="232" t="s">
        <v>431</v>
      </c>
      <c r="D17" s="232" t="s">
        <v>432</v>
      </c>
      <c r="E17" s="232" t="s">
        <v>433</v>
      </c>
      <c r="F17" s="232" t="s">
        <v>434</v>
      </c>
      <c r="G17" s="232" t="s">
        <v>121</v>
      </c>
      <c r="H17" s="232" t="s">
        <v>47</v>
      </c>
      <c r="I17" s="232"/>
      <c r="J17" s="232"/>
      <c r="K17" s="232" t="s">
        <v>167</v>
      </c>
      <c r="L17" s="232" t="s">
        <v>249</v>
      </c>
      <c r="M17" s="232" t="s">
        <v>313</v>
      </c>
      <c r="N17" s="232" t="s">
        <v>435</v>
      </c>
      <c r="O17" s="232" t="s">
        <v>436</v>
      </c>
      <c r="P17" s="232"/>
      <c r="Q17" s="232"/>
      <c r="R17" s="232"/>
      <c r="S17" s="232"/>
      <c r="T17" s="232"/>
      <c r="U17" s="232"/>
      <c r="V17" s="232"/>
      <c r="W17" s="232"/>
      <c r="X17" s="232"/>
      <c r="Y17" s="232"/>
      <c r="Z17" s="232"/>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Game History</vt:lpstr>
      <vt:lpstr>Annuals</vt:lpstr>
      <vt:lpstr>Other Summary</vt:lpstr>
      <vt:lpstr>Other History</vt:lpstr>
      <vt:lpstr>Instructions</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Zolder</dc:creator>
  <cp:lastModifiedBy>Microsoft Office User</cp:lastModifiedBy>
  <dcterms:created xsi:type="dcterms:W3CDTF">2015-07-17T21:51:57Z</dcterms:created>
  <dcterms:modified xsi:type="dcterms:W3CDTF">2018-02-08T18:06:34Z</dcterms:modified>
</cp:coreProperties>
</file>